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CEA67B6E-B7A7-45C1-90F2-07304E46A047}" xr6:coauthVersionLast="47" xr6:coauthVersionMax="47" xr10:uidLastSave="{00000000-0000-0000-0000-000000000000}"/>
  <bookViews>
    <workbookView xWindow="-110" yWindow="-110" windowWidth="38620" windowHeight="21100" tabRatio="454" xr2:uid="{00000000-000D-0000-FFFF-FFFF00000000}"/>
  </bookViews>
  <sheets>
    <sheet name="Input" sheetId="16" r:id="rId1"/>
    <sheet name="Graphs" sheetId="1" r:id="rId2"/>
    <sheet name="Benchmarking" sheetId="20" state="hidden" r:id="rId3"/>
    <sheet name="Specs" sheetId="19" state="hidden" r:id="rId4"/>
  </sheets>
  <definedNames>
    <definedName name="baseload">#REF!</definedName>
    <definedName name="basetemp">#REF!</definedName>
    <definedName name="communities">#REF!</definedName>
    <definedName name="Community">Input!$G$5</definedName>
    <definedName name="Community_GHG">Specs!$B$15:$D$48</definedName>
    <definedName name="elec_data">Graphs!#REF!</definedName>
    <definedName name="elec_data_dates">Graphs!#REF!</definedName>
    <definedName name="Facility">Input!$G$4</definedName>
    <definedName name="Heating_dates">#REF!</definedName>
    <definedName name="HHV">Specs!$B$4:$I$11</definedName>
    <definedName name="location">#REF!</definedName>
    <definedName name="month_num_name">Graphs!#REF!</definedName>
    <definedName name="slope">#REF!</definedName>
    <definedName name="water_consumption">#REF!</definedName>
    <definedName name="water_dates">#REF!</definedName>
    <definedName name="weather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D27" i="1"/>
  <c r="O107" i="16"/>
  <c r="Q107" i="16"/>
  <c r="N34" i="16"/>
  <c r="N33" i="16"/>
  <c r="N32" i="16"/>
  <c r="N31" i="16"/>
  <c r="U66" i="16" l="1"/>
  <c r="U65" i="16"/>
  <c r="G10" i="16"/>
  <c r="G7" i="16" l="1"/>
  <c r="K2" i="20" l="1"/>
  <c r="O68" i="16"/>
  <c r="I11" i="16"/>
  <c r="I8" i="16"/>
  <c r="O22" i="16" s="1"/>
  <c r="F11" i="19"/>
  <c r="B10" i="20" l="1"/>
  <c r="B11" i="20" s="1"/>
  <c r="D11" i="20"/>
  <c r="D10" i="20"/>
  <c r="B14" i="20"/>
  <c r="B15" i="20" l="1"/>
  <c r="D14" i="20"/>
  <c r="D8" i="20"/>
  <c r="B8" i="20"/>
  <c r="C9" i="20" s="1"/>
  <c r="F77" i="16"/>
  <c r="G77" i="16" s="1"/>
  <c r="S70" i="16"/>
  <c r="T70" i="16" s="1"/>
  <c r="S71" i="16"/>
  <c r="T71" i="16" s="1"/>
  <c r="S72" i="16"/>
  <c r="T72" i="16" s="1"/>
  <c r="S73" i="16"/>
  <c r="T73" i="16" s="1"/>
  <c r="U73" i="16" s="1"/>
  <c r="S74" i="16"/>
  <c r="T74" i="16" s="1"/>
  <c r="S75" i="16"/>
  <c r="T75" i="16" s="1"/>
  <c r="S76" i="16"/>
  <c r="T76" i="16" s="1"/>
  <c r="S77" i="16"/>
  <c r="T77" i="16" s="1"/>
  <c r="S78" i="16"/>
  <c r="T78" i="16" s="1"/>
  <c r="S79" i="16"/>
  <c r="T79" i="16" s="1"/>
  <c r="S80" i="16"/>
  <c r="T80" i="16" s="1"/>
  <c r="S81" i="16"/>
  <c r="T81" i="16" s="1"/>
  <c r="U81" i="16" s="1"/>
  <c r="S82" i="16"/>
  <c r="T82" i="16" s="1"/>
  <c r="S83" i="16"/>
  <c r="T83" i="16" s="1"/>
  <c r="S84" i="16"/>
  <c r="T84" i="16" s="1"/>
  <c r="S85" i="16"/>
  <c r="T85" i="16" s="1"/>
  <c r="S86" i="16"/>
  <c r="T86" i="16" s="1"/>
  <c r="S87" i="16"/>
  <c r="T87" i="16" s="1"/>
  <c r="S88" i="16"/>
  <c r="T88" i="16" s="1"/>
  <c r="S89" i="16"/>
  <c r="T89" i="16" s="1"/>
  <c r="U89" i="16" s="1"/>
  <c r="S90" i="16"/>
  <c r="T90" i="16" s="1"/>
  <c r="S91" i="16"/>
  <c r="T91" i="16" s="1"/>
  <c r="S92" i="16"/>
  <c r="T92" i="16" s="1"/>
  <c r="S93" i="16"/>
  <c r="T93" i="16" s="1"/>
  <c r="S94" i="16"/>
  <c r="T94" i="16" s="1"/>
  <c r="S95" i="16"/>
  <c r="T95" i="16" s="1"/>
  <c r="S96" i="16"/>
  <c r="T96" i="16" s="1"/>
  <c r="S97" i="16"/>
  <c r="T97" i="16" s="1"/>
  <c r="U97" i="16" s="1"/>
  <c r="S98" i="16"/>
  <c r="T98" i="16" s="1"/>
  <c r="S99" i="16"/>
  <c r="T99" i="16" s="1"/>
  <c r="S100" i="16"/>
  <c r="T100" i="16" s="1"/>
  <c r="S101" i="16"/>
  <c r="T101" i="16" s="1"/>
  <c r="S102" i="16"/>
  <c r="T102" i="16" s="1"/>
  <c r="S103" i="16"/>
  <c r="T103" i="16" s="1"/>
  <c r="S104" i="16"/>
  <c r="T104" i="16" s="1"/>
  <c r="S105" i="16"/>
  <c r="T105" i="16" s="1"/>
  <c r="U105" i="16" s="1"/>
  <c r="S106" i="16"/>
  <c r="T106" i="16" s="1"/>
  <c r="D107" i="16"/>
  <c r="F91" i="16"/>
  <c r="G91" i="16" s="1"/>
  <c r="H91" i="16" s="1"/>
  <c r="I91" i="16" s="1"/>
  <c r="F70" i="16"/>
  <c r="G70" i="16" s="1"/>
  <c r="H70" i="16" s="1"/>
  <c r="I70" i="16" s="1"/>
  <c r="E74" i="16"/>
  <c r="E75" i="16"/>
  <c r="E78"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70" i="16"/>
  <c r="P74" i="16"/>
  <c r="P75" i="16"/>
  <c r="P76" i="16"/>
  <c r="P77" i="16"/>
  <c r="P78" i="16"/>
  <c r="P79" i="16"/>
  <c r="P80" i="16"/>
  <c r="P81" i="16"/>
  <c r="P82" i="16"/>
  <c r="P83" i="16"/>
  <c r="P84" i="16"/>
  <c r="P85" i="16"/>
  <c r="P86" i="16"/>
  <c r="P87" i="16"/>
  <c r="P88" i="16"/>
  <c r="P89" i="16"/>
  <c r="P90" i="16"/>
  <c r="P91" i="16"/>
  <c r="P92" i="16"/>
  <c r="P93" i="16"/>
  <c r="P94" i="16"/>
  <c r="P95" i="16"/>
  <c r="P96" i="16"/>
  <c r="P97" i="16"/>
  <c r="P98" i="16"/>
  <c r="P99" i="16"/>
  <c r="P100" i="16"/>
  <c r="P101" i="16"/>
  <c r="P102" i="16"/>
  <c r="P103" i="16"/>
  <c r="P104" i="16"/>
  <c r="P105" i="16"/>
  <c r="P106" i="16"/>
  <c r="C71" i="16"/>
  <c r="E71" i="16" s="1"/>
  <c r="C72" i="16"/>
  <c r="E72" i="16" s="1"/>
  <c r="C73" i="16"/>
  <c r="E73" i="16" s="1"/>
  <c r="C74" i="16"/>
  <c r="C75" i="16"/>
  <c r="C76" i="16"/>
  <c r="E76" i="16" s="1"/>
  <c r="C77" i="16"/>
  <c r="E77" i="16" s="1"/>
  <c r="C78" i="16"/>
  <c r="C79" i="16"/>
  <c r="E79" i="16" s="1"/>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70" i="16"/>
  <c r="C107" i="16" s="1"/>
  <c r="E107" i="16" s="1"/>
  <c r="N70" i="16"/>
  <c r="P70" i="16" s="1"/>
  <c r="F10" i="19"/>
  <c r="G12" i="16"/>
  <c r="N59" i="16"/>
  <c r="N106" i="16"/>
  <c r="N105" i="16"/>
  <c r="N104" i="16"/>
  <c r="N29" i="16"/>
  <c r="Q65" i="16"/>
  <c r="O60" i="16"/>
  <c r="S33" i="16"/>
  <c r="S34" i="16"/>
  <c r="S35" i="16"/>
  <c r="S36" i="16"/>
  <c r="S37" i="16"/>
  <c r="S38" i="16"/>
  <c r="S39" i="16"/>
  <c r="S40" i="16"/>
  <c r="S41" i="16"/>
  <c r="S42" i="16"/>
  <c r="S43" i="16"/>
  <c r="S44" i="16"/>
  <c r="S45" i="16"/>
  <c r="S46" i="16"/>
  <c r="S47" i="16"/>
  <c r="S48" i="16"/>
  <c r="S49" i="16"/>
  <c r="S50" i="16"/>
  <c r="S51" i="16"/>
  <c r="S52" i="16"/>
  <c r="S53" i="16"/>
  <c r="S54" i="16"/>
  <c r="S55" i="16"/>
  <c r="S56" i="16"/>
  <c r="S57" i="16"/>
  <c r="S58" i="16"/>
  <c r="S59" i="16"/>
  <c r="P59" i="16"/>
  <c r="P29" i="16"/>
  <c r="P36" i="16"/>
  <c r="P37" i="16"/>
  <c r="P38" i="16"/>
  <c r="P39" i="16"/>
  <c r="P40" i="16"/>
  <c r="P41" i="16"/>
  <c r="P42" i="16"/>
  <c r="P43" i="16"/>
  <c r="P44" i="16"/>
  <c r="P45" i="16"/>
  <c r="P46" i="16"/>
  <c r="P47" i="16"/>
  <c r="P48" i="16"/>
  <c r="P49" i="16"/>
  <c r="P50" i="16"/>
  <c r="P51" i="16"/>
  <c r="P52" i="16"/>
  <c r="P53" i="16"/>
  <c r="P54" i="16"/>
  <c r="P55" i="16"/>
  <c r="P56" i="16"/>
  <c r="P57" i="16"/>
  <c r="P58" i="16"/>
  <c r="N28" i="16"/>
  <c r="P28" i="16" s="1"/>
  <c r="N27" i="16"/>
  <c r="P27" i="16" s="1"/>
  <c r="N26" i="16"/>
  <c r="P26" i="16" s="1"/>
  <c r="N25" i="16"/>
  <c r="P25" i="16" s="1"/>
  <c r="N24" i="16"/>
  <c r="P24" i="16" s="1"/>
  <c r="C24" i="16"/>
  <c r="E24" i="16" s="1"/>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24" i="16"/>
  <c r="G24" i="16" s="1"/>
  <c r="H24" i="16" s="1"/>
  <c r="E26" i="16"/>
  <c r="E36" i="16"/>
  <c r="E37" i="16"/>
  <c r="E38" i="16"/>
  <c r="E39" i="16"/>
  <c r="E40" i="16"/>
  <c r="E41" i="16"/>
  <c r="E42" i="16"/>
  <c r="E43" i="16"/>
  <c r="E44" i="16"/>
  <c r="E45" i="16"/>
  <c r="E46" i="16"/>
  <c r="E47" i="16"/>
  <c r="E48" i="16"/>
  <c r="E49" i="16"/>
  <c r="E50" i="16"/>
  <c r="E51" i="16"/>
  <c r="E52" i="16"/>
  <c r="E53" i="16"/>
  <c r="E54" i="16"/>
  <c r="E55" i="16"/>
  <c r="E56" i="16"/>
  <c r="E57" i="16"/>
  <c r="E58" i="16"/>
  <c r="E59" i="16"/>
  <c r="C25" i="16"/>
  <c r="E25" i="16" s="1"/>
  <c r="C26" i="16"/>
  <c r="C59" i="16"/>
  <c r="C27" i="16"/>
  <c r="E27" i="16" s="1"/>
  <c r="C28" i="16"/>
  <c r="E28" i="16" s="1"/>
  <c r="C29" i="16"/>
  <c r="E29" i="16" s="1"/>
  <c r="C30" i="16"/>
  <c r="E30" i="16" s="1"/>
  <c r="C31" i="16"/>
  <c r="E31" i="16" s="1"/>
  <c r="C32" i="16"/>
  <c r="E32" i="16" s="1"/>
  <c r="C33" i="16"/>
  <c r="E33" i="16" s="1"/>
  <c r="C34" i="16"/>
  <c r="E34" i="16" s="1"/>
  <c r="C35" i="16"/>
  <c r="E35" i="16" s="1"/>
  <c r="C36" i="16"/>
  <c r="C37" i="16"/>
  <c r="C38" i="16"/>
  <c r="C39" i="16"/>
  <c r="C40" i="16"/>
  <c r="C41" i="16"/>
  <c r="C42" i="16"/>
  <c r="C43" i="16"/>
  <c r="C44" i="16"/>
  <c r="C45" i="16"/>
  <c r="C46" i="16"/>
  <c r="C47" i="16"/>
  <c r="C48" i="16"/>
  <c r="C49" i="16"/>
  <c r="C50" i="16"/>
  <c r="C51" i="16"/>
  <c r="C52" i="16"/>
  <c r="C53" i="16"/>
  <c r="C54" i="16"/>
  <c r="C55" i="16"/>
  <c r="C56" i="16"/>
  <c r="C57" i="16"/>
  <c r="C58" i="16"/>
  <c r="D60" i="16"/>
  <c r="R70" i="16" l="1"/>
  <c r="D9" i="20"/>
  <c r="D12" i="20" s="1"/>
  <c r="E9" i="20"/>
  <c r="F15" i="20"/>
  <c r="G15" i="20" s="1"/>
  <c r="D15" i="20"/>
  <c r="E15" i="20" s="1"/>
  <c r="C15" i="20"/>
  <c r="U103" i="16"/>
  <c r="V103" i="16" s="1"/>
  <c r="U95" i="16"/>
  <c r="V95" i="16"/>
  <c r="U87" i="16"/>
  <c r="V87" i="16" s="1"/>
  <c r="U79" i="16"/>
  <c r="V79" i="16" s="1"/>
  <c r="U75" i="16"/>
  <c r="V75" i="16" s="1"/>
  <c r="U102" i="16"/>
  <c r="V102" i="16" s="1"/>
  <c r="U94" i="16"/>
  <c r="V94" i="16" s="1"/>
  <c r="U86" i="16"/>
  <c r="V86" i="16" s="1"/>
  <c r="U78" i="16"/>
  <c r="V78" i="16" s="1"/>
  <c r="U74" i="16"/>
  <c r="V74" i="16" s="1"/>
  <c r="T107" i="16"/>
  <c r="U70" i="16"/>
  <c r="V70" i="16" s="1"/>
  <c r="U99" i="16"/>
  <c r="V99" i="16"/>
  <c r="U91" i="16"/>
  <c r="V91" i="16" s="1"/>
  <c r="U83" i="16"/>
  <c r="V83" i="16" s="1"/>
  <c r="U71" i="16"/>
  <c r="V71" i="16" s="1"/>
  <c r="U106" i="16"/>
  <c r="V106" i="16" s="1"/>
  <c r="U98" i="16"/>
  <c r="V98" i="16" s="1"/>
  <c r="U90" i="16"/>
  <c r="V90" i="16" s="1"/>
  <c r="U82" i="16"/>
  <c r="V82" i="16" s="1"/>
  <c r="S107" i="16"/>
  <c r="U101" i="16"/>
  <c r="V101" i="16" s="1"/>
  <c r="U93" i="16"/>
  <c r="V93" i="16" s="1"/>
  <c r="U85" i="16"/>
  <c r="V85" i="16" s="1"/>
  <c r="U77" i="16"/>
  <c r="V77" i="16" s="1"/>
  <c r="U104" i="16"/>
  <c r="V104" i="16" s="1"/>
  <c r="U100" i="16"/>
  <c r="V100" i="16" s="1"/>
  <c r="U96" i="16"/>
  <c r="V96" i="16" s="1"/>
  <c r="U92" i="16"/>
  <c r="V92" i="16" s="1"/>
  <c r="U88" i="16"/>
  <c r="V88" i="16" s="1"/>
  <c r="U84" i="16"/>
  <c r="V84" i="16" s="1"/>
  <c r="U80" i="16"/>
  <c r="V80" i="16" s="1"/>
  <c r="U76" i="16"/>
  <c r="V76" i="16" s="1"/>
  <c r="U72" i="16"/>
  <c r="V72" i="16" s="1"/>
  <c r="V105" i="16"/>
  <c r="V97" i="16"/>
  <c r="V89" i="16"/>
  <c r="V81" i="16"/>
  <c r="V73" i="16"/>
  <c r="B9" i="20"/>
  <c r="B12" i="20" s="1"/>
  <c r="Q70" i="16"/>
  <c r="H77" i="16"/>
  <c r="I24" i="16"/>
  <c r="F60" i="16"/>
  <c r="C60" i="16"/>
  <c r="E60" i="16" l="1"/>
  <c r="F8" i="20"/>
  <c r="V107" i="16"/>
  <c r="U107" i="16"/>
  <c r="I77" i="16"/>
  <c r="G9" i="20" l="1"/>
  <c r="F9" i="20"/>
  <c r="N103" i="16"/>
  <c r="N102" i="16"/>
  <c r="N101" i="16"/>
  <c r="N100" i="16"/>
  <c r="N58" i="16"/>
  <c r="F71" i="16" l="1"/>
  <c r="F72" i="16"/>
  <c r="G72" i="16" s="1"/>
  <c r="H72" i="16" s="1"/>
  <c r="I72" i="16" s="1"/>
  <c r="F73" i="16"/>
  <c r="G73" i="16" s="1"/>
  <c r="F74" i="16"/>
  <c r="G74" i="16" s="1"/>
  <c r="H74" i="16" s="1"/>
  <c r="I74" i="16" s="1"/>
  <c r="F75" i="16"/>
  <c r="G75" i="16" s="1"/>
  <c r="F76" i="16"/>
  <c r="G76" i="16" s="1"/>
  <c r="H76" i="16" s="1"/>
  <c r="I76" i="16" s="1"/>
  <c r="F78" i="16"/>
  <c r="G78" i="16" s="1"/>
  <c r="H78" i="16" s="1"/>
  <c r="I78" i="16" s="1"/>
  <c r="F79" i="16"/>
  <c r="G79" i="16" s="1"/>
  <c r="H79" i="16" s="1"/>
  <c r="I79" i="16" s="1"/>
  <c r="F80" i="16"/>
  <c r="G80" i="16" s="1"/>
  <c r="F81" i="16"/>
  <c r="G81" i="16" s="1"/>
  <c r="H81" i="16" s="1"/>
  <c r="I81" i="16" s="1"/>
  <c r="F82" i="16"/>
  <c r="G82" i="16" s="1"/>
  <c r="F83" i="16"/>
  <c r="G83" i="16" s="1"/>
  <c r="H83" i="16" s="1"/>
  <c r="I83" i="16" s="1"/>
  <c r="F84" i="16"/>
  <c r="G84" i="16" s="1"/>
  <c r="F85" i="16"/>
  <c r="G85" i="16" s="1"/>
  <c r="H85" i="16" s="1"/>
  <c r="I85" i="16" s="1"/>
  <c r="F86" i="16"/>
  <c r="G86" i="16" s="1"/>
  <c r="F87" i="16"/>
  <c r="G87" i="16" s="1"/>
  <c r="H87" i="16" s="1"/>
  <c r="I87" i="16" s="1"/>
  <c r="F88" i="16"/>
  <c r="G88" i="16" s="1"/>
  <c r="H88" i="16" s="1"/>
  <c r="I88" i="16" s="1"/>
  <c r="F89" i="16"/>
  <c r="G89" i="16" s="1"/>
  <c r="H89" i="16" s="1"/>
  <c r="I89" i="16" s="1"/>
  <c r="F90" i="16"/>
  <c r="G90" i="16" s="1"/>
  <c r="F92" i="16"/>
  <c r="G92" i="16" s="1"/>
  <c r="F93" i="16"/>
  <c r="G93" i="16" s="1"/>
  <c r="H93" i="16" s="1"/>
  <c r="I93" i="16" s="1"/>
  <c r="F94" i="16"/>
  <c r="G94" i="16" s="1"/>
  <c r="H94" i="16" s="1"/>
  <c r="I94" i="16" s="1"/>
  <c r="F95" i="16"/>
  <c r="G95" i="16" s="1"/>
  <c r="H95" i="16" s="1"/>
  <c r="I95" i="16" s="1"/>
  <c r="F96" i="16"/>
  <c r="G96" i="16" s="1"/>
  <c r="F97" i="16"/>
  <c r="G97" i="16" s="1"/>
  <c r="H97" i="16" s="1"/>
  <c r="I97" i="16" s="1"/>
  <c r="F98" i="16"/>
  <c r="G98" i="16" s="1"/>
  <c r="F99" i="16"/>
  <c r="G99" i="16" s="1"/>
  <c r="H99" i="16" s="1"/>
  <c r="I99" i="16" s="1"/>
  <c r="F100" i="16"/>
  <c r="G100" i="16" s="1"/>
  <c r="F101" i="16"/>
  <c r="G101" i="16" s="1"/>
  <c r="H101" i="16" s="1"/>
  <c r="I101" i="16" s="1"/>
  <c r="F102" i="16"/>
  <c r="G102" i="16" s="1"/>
  <c r="F103" i="16"/>
  <c r="G103" i="16" s="1"/>
  <c r="H103" i="16" s="1"/>
  <c r="I103" i="16" s="1"/>
  <c r="F104" i="16"/>
  <c r="G104" i="16" s="1"/>
  <c r="H104" i="16" s="1"/>
  <c r="I104" i="16" s="1"/>
  <c r="F105" i="16"/>
  <c r="G105" i="16" s="1"/>
  <c r="H105" i="16" s="1"/>
  <c r="I105" i="16" s="1"/>
  <c r="F106" i="16"/>
  <c r="G106" i="16" s="1"/>
  <c r="P34" i="16"/>
  <c r="P33" i="16"/>
  <c r="P32" i="16"/>
  <c r="P31" i="16"/>
  <c r="H96" i="16" l="1"/>
  <c r="I96" i="16"/>
  <c r="H92" i="16"/>
  <c r="I92" i="16" s="1"/>
  <c r="H90" i="16"/>
  <c r="I90" i="16"/>
  <c r="H86" i="16"/>
  <c r="I86" i="16" s="1"/>
  <c r="H82" i="16"/>
  <c r="I82" i="16" s="1"/>
  <c r="H73" i="16"/>
  <c r="I73" i="16" s="1"/>
  <c r="H106" i="16"/>
  <c r="I106" i="16"/>
  <c r="H102" i="16"/>
  <c r="I102" i="16" s="1"/>
  <c r="H98" i="16"/>
  <c r="I98" i="16" s="1"/>
  <c r="H100" i="16"/>
  <c r="I100" i="16" s="1"/>
  <c r="H84" i="16"/>
  <c r="I84" i="16" s="1"/>
  <c r="I80" i="16"/>
  <c r="H80" i="16"/>
  <c r="H75" i="16"/>
  <c r="I75" i="16" s="1"/>
  <c r="G71" i="16"/>
  <c r="F107" i="16"/>
  <c r="P68" i="16"/>
  <c r="P22" i="16"/>
  <c r="H71" i="16" l="1"/>
  <c r="G107" i="16"/>
  <c r="I71" i="16" l="1"/>
  <c r="I107" i="16" s="1"/>
  <c r="H107" i="16"/>
  <c r="N99" i="16"/>
  <c r="N98" i="16"/>
  <c r="N97" i="16"/>
  <c r="N96" i="16"/>
  <c r="N95" i="16"/>
  <c r="N94" i="16"/>
  <c r="N93" i="16"/>
  <c r="N92" i="16"/>
  <c r="N91" i="16"/>
  <c r="N90" i="16"/>
  <c r="N89" i="16"/>
  <c r="N88" i="16"/>
  <c r="N87" i="16"/>
  <c r="N86" i="16"/>
  <c r="N85" i="16"/>
  <c r="N84" i="16"/>
  <c r="N83" i="16"/>
  <c r="N82" i="16" l="1"/>
  <c r="N81" i="16"/>
  <c r="N80" i="16"/>
  <c r="N79" i="16"/>
  <c r="Q19" i="16"/>
  <c r="S28" i="16" l="1"/>
  <c r="T28" i="16" s="1"/>
  <c r="U28" i="16" s="1"/>
  <c r="V28" i="16" s="1"/>
  <c r="S24" i="16"/>
  <c r="S32" i="16"/>
  <c r="T32" i="16" s="1"/>
  <c r="U32" i="16" s="1"/>
  <c r="S25" i="16"/>
  <c r="T25" i="16" s="1"/>
  <c r="U25" i="16" s="1"/>
  <c r="V25" i="16" s="1"/>
  <c r="S29" i="16"/>
  <c r="T29" i="16" s="1"/>
  <c r="U29" i="16" s="1"/>
  <c r="V29" i="16" s="1"/>
  <c r="S26" i="16"/>
  <c r="T26" i="16" s="1"/>
  <c r="S30" i="16"/>
  <c r="T30" i="16" s="1"/>
  <c r="U30" i="16" s="1"/>
  <c r="V30" i="16" s="1"/>
  <c r="S27" i="16"/>
  <c r="T27" i="16" s="1"/>
  <c r="U27" i="16" s="1"/>
  <c r="V27" i="16" s="1"/>
  <c r="S31" i="16"/>
  <c r="T31" i="16" s="1"/>
  <c r="T59" i="16"/>
  <c r="U59" i="16" s="1"/>
  <c r="V59" i="16" s="1"/>
  <c r="T58" i="16"/>
  <c r="T33" i="16"/>
  <c r="U33" i="16" s="1"/>
  <c r="V33" i="16" s="1"/>
  <c r="T34" i="16"/>
  <c r="U34" i="16" s="1"/>
  <c r="V34" i="16" s="1"/>
  <c r="T57" i="16"/>
  <c r="T53" i="16"/>
  <c r="U53" i="16" s="1"/>
  <c r="V53" i="16" s="1"/>
  <c r="T49" i="16"/>
  <c r="U49" i="16" s="1"/>
  <c r="V49" i="16" s="1"/>
  <c r="T45" i="16"/>
  <c r="U45" i="16" s="1"/>
  <c r="V45" i="16" s="1"/>
  <c r="T41" i="16"/>
  <c r="U41" i="16" s="1"/>
  <c r="V41" i="16" s="1"/>
  <c r="T37" i="16"/>
  <c r="U37" i="16" s="1"/>
  <c r="V37" i="16" s="1"/>
  <c r="T56" i="16"/>
  <c r="U56" i="16" s="1"/>
  <c r="V56" i="16" s="1"/>
  <c r="T52" i="16"/>
  <c r="U52" i="16" s="1"/>
  <c r="V52" i="16" s="1"/>
  <c r="T48" i="16"/>
  <c r="U48" i="16" s="1"/>
  <c r="V48" i="16" s="1"/>
  <c r="T44" i="16"/>
  <c r="U44" i="16" s="1"/>
  <c r="V44" i="16" s="1"/>
  <c r="T40" i="16"/>
  <c r="U40" i="16" s="1"/>
  <c r="V40" i="16" s="1"/>
  <c r="T36" i="16"/>
  <c r="U36" i="16" s="1"/>
  <c r="V36" i="16" s="1"/>
  <c r="T55" i="16"/>
  <c r="U55" i="16" s="1"/>
  <c r="V55" i="16" s="1"/>
  <c r="T51" i="16"/>
  <c r="U51" i="16" s="1"/>
  <c r="V51" i="16" s="1"/>
  <c r="T47" i="16"/>
  <c r="U47" i="16" s="1"/>
  <c r="V47" i="16" s="1"/>
  <c r="T43" i="16"/>
  <c r="U43" i="16" s="1"/>
  <c r="V43" i="16" s="1"/>
  <c r="T39" i="16"/>
  <c r="U39" i="16" s="1"/>
  <c r="T35" i="16"/>
  <c r="U35" i="16" s="1"/>
  <c r="V35" i="16" s="1"/>
  <c r="T54" i="16"/>
  <c r="U54" i="16" s="1"/>
  <c r="V54" i="16" s="1"/>
  <c r="T50" i="16"/>
  <c r="U50" i="16" s="1"/>
  <c r="V50" i="16" s="1"/>
  <c r="T46" i="16"/>
  <c r="U46" i="16" s="1"/>
  <c r="V46" i="16" s="1"/>
  <c r="T42" i="16"/>
  <c r="U42" i="16" s="1"/>
  <c r="V42" i="16" s="1"/>
  <c r="T38" i="16"/>
  <c r="U38" i="16" s="1"/>
  <c r="V38" i="16" s="1"/>
  <c r="V32" i="16" l="1"/>
  <c r="T24" i="16"/>
  <c r="S60" i="16"/>
  <c r="U58" i="16"/>
  <c r="U31" i="16"/>
  <c r="V31" i="16" s="1"/>
  <c r="V39" i="16"/>
  <c r="U26" i="16"/>
  <c r="V26" i="16" s="1"/>
  <c r="U57" i="16"/>
  <c r="U24" i="16" l="1"/>
  <c r="V24" i="16" s="1"/>
  <c r="T60" i="16"/>
  <c r="V58" i="16"/>
  <c r="V57" i="16"/>
  <c r="U60" i="16" l="1"/>
  <c r="V60" i="16"/>
  <c r="N78" i="16"/>
  <c r="N77" i="16"/>
  <c r="N76" i="16"/>
  <c r="N75" i="16"/>
  <c r="N74" i="16"/>
  <c r="N73" i="16"/>
  <c r="P73" i="16" s="1"/>
  <c r="N72" i="16"/>
  <c r="P72" i="16" s="1"/>
  <c r="N71" i="16"/>
  <c r="N57" i="16"/>
  <c r="N56" i="16"/>
  <c r="N55" i="16"/>
  <c r="N54" i="16"/>
  <c r="N53" i="16"/>
  <c r="N52" i="16"/>
  <c r="N51" i="16"/>
  <c r="N50" i="16"/>
  <c r="N49" i="16"/>
  <c r="N48" i="16"/>
  <c r="N47" i="16"/>
  <c r="N46" i="16"/>
  <c r="N45" i="16"/>
  <c r="N44" i="16"/>
  <c r="N43" i="16"/>
  <c r="N42" i="16"/>
  <c r="N41" i="16"/>
  <c r="N40" i="16"/>
  <c r="N39" i="16"/>
  <c r="N38" i="16"/>
  <c r="N37" i="16"/>
  <c r="N36" i="16"/>
  <c r="N35" i="16"/>
  <c r="P35" i="16" s="1"/>
  <c r="N30" i="16"/>
  <c r="G30" i="16"/>
  <c r="G59" i="16"/>
  <c r="G58" i="16"/>
  <c r="G57" i="16"/>
  <c r="G56" i="16"/>
  <c r="G55" i="16"/>
  <c r="G54" i="16"/>
  <c r="G53" i="16"/>
  <c r="G52" i="16"/>
  <c r="H52" i="16" s="1"/>
  <c r="I52" i="16" s="1"/>
  <c r="G51" i="16"/>
  <c r="H51" i="16" s="1"/>
  <c r="G50" i="16"/>
  <c r="G49" i="16"/>
  <c r="G48" i="16"/>
  <c r="H48" i="16" s="1"/>
  <c r="I48" i="16" s="1"/>
  <c r="G47" i="16"/>
  <c r="G46" i="16"/>
  <c r="G45" i="16"/>
  <c r="G44" i="16"/>
  <c r="H44" i="16" s="1"/>
  <c r="I44" i="16" s="1"/>
  <c r="G43" i="16"/>
  <c r="G42" i="16"/>
  <c r="G41" i="16"/>
  <c r="G40" i="16"/>
  <c r="H40" i="16" s="1"/>
  <c r="I40" i="16" s="1"/>
  <c r="G39" i="16"/>
  <c r="G38" i="16"/>
  <c r="G37" i="16"/>
  <c r="G36" i="16"/>
  <c r="H36" i="16" s="1"/>
  <c r="I36" i="16" s="1"/>
  <c r="G35" i="16"/>
  <c r="H35" i="16" s="1"/>
  <c r="G34" i="16"/>
  <c r="G33" i="16"/>
  <c r="G32" i="16"/>
  <c r="H32" i="16" s="1"/>
  <c r="I32" i="16" s="1"/>
  <c r="G31" i="16"/>
  <c r="G29" i="16"/>
  <c r="G28" i="16"/>
  <c r="H28" i="16" s="1"/>
  <c r="I28" i="16" s="1"/>
  <c r="G27" i="16"/>
  <c r="G26" i="16"/>
  <c r="G25" i="16"/>
  <c r="G16" i="16"/>
  <c r="H12" i="16"/>
  <c r="H11" i="16"/>
  <c r="P30" i="16" l="1"/>
  <c r="N60" i="16"/>
  <c r="P71" i="16"/>
  <c r="R71" i="16" s="1"/>
  <c r="N107" i="16"/>
  <c r="P107" i="16" s="1"/>
  <c r="G60" i="16"/>
  <c r="Q100" i="16"/>
  <c r="R106" i="16"/>
  <c r="R105" i="16"/>
  <c r="R104" i="16"/>
  <c r="R103" i="16"/>
  <c r="Q106" i="16"/>
  <c r="Q105" i="16"/>
  <c r="Q104" i="16"/>
  <c r="Q103" i="16"/>
  <c r="Q102" i="16"/>
  <c r="R101" i="16"/>
  <c r="Q101" i="16"/>
  <c r="R100" i="16"/>
  <c r="R102" i="16"/>
  <c r="Q97" i="16"/>
  <c r="Q93" i="16"/>
  <c r="Q89" i="16"/>
  <c r="Q85" i="16"/>
  <c r="Q81" i="16"/>
  <c r="Q77" i="16"/>
  <c r="Q73" i="16"/>
  <c r="Q96" i="16"/>
  <c r="Q92" i="16"/>
  <c r="Q88" i="16"/>
  <c r="Q84" i="16"/>
  <c r="Q80" i="16"/>
  <c r="Q76" i="16"/>
  <c r="Q72" i="16"/>
  <c r="Q99" i="16"/>
  <c r="Q95" i="16"/>
  <c r="Q91" i="16"/>
  <c r="Q87" i="16"/>
  <c r="Q83" i="16"/>
  <c r="Q79" i="16"/>
  <c r="Q75" i="16"/>
  <c r="Q71" i="16"/>
  <c r="Q98" i="16"/>
  <c r="Q94" i="16"/>
  <c r="Q90" i="16"/>
  <c r="Q86" i="16"/>
  <c r="Q82" i="16"/>
  <c r="Q78" i="16"/>
  <c r="Q74" i="16"/>
  <c r="R72" i="16"/>
  <c r="R94" i="16"/>
  <c r="R98" i="16"/>
  <c r="R86" i="16"/>
  <c r="R90" i="16"/>
  <c r="R83" i="16"/>
  <c r="R88" i="16"/>
  <c r="R97" i="16"/>
  <c r="R99" i="16"/>
  <c r="R95" i="16"/>
  <c r="R87" i="16"/>
  <c r="R89" i="16"/>
  <c r="R84" i="16"/>
  <c r="R93" i="16"/>
  <c r="R92" i="16"/>
  <c r="R85" i="16"/>
  <c r="R91" i="16"/>
  <c r="R96" i="16"/>
  <c r="R80" i="16"/>
  <c r="R79" i="16"/>
  <c r="R82" i="16"/>
  <c r="R81" i="16"/>
  <c r="R73" i="16"/>
  <c r="R76" i="16"/>
  <c r="R78" i="16"/>
  <c r="R77" i="16"/>
  <c r="R74" i="16"/>
  <c r="R75" i="16"/>
  <c r="H34" i="16"/>
  <c r="I34" i="16" s="1"/>
  <c r="H50" i="16"/>
  <c r="I50" i="16" s="1"/>
  <c r="H54" i="16"/>
  <c r="I54" i="16" s="1"/>
  <c r="H27" i="16"/>
  <c r="I27" i="16" s="1"/>
  <c r="H31" i="16"/>
  <c r="I31" i="16" s="1"/>
  <c r="H43" i="16"/>
  <c r="I43" i="16" s="1"/>
  <c r="H47" i="16"/>
  <c r="I47" i="16" s="1"/>
  <c r="H38" i="16"/>
  <c r="I38" i="16" s="1"/>
  <c r="H59" i="16"/>
  <c r="I59" i="16" s="1"/>
  <c r="H39" i="16"/>
  <c r="I39" i="16" s="1"/>
  <c r="I35" i="16"/>
  <c r="I51" i="16"/>
  <c r="H30" i="16"/>
  <c r="I30" i="16" s="1"/>
  <c r="H46" i="16"/>
  <c r="I46" i="16" s="1"/>
  <c r="H55" i="16"/>
  <c r="I55" i="16" s="1"/>
  <c r="H26" i="16"/>
  <c r="I26" i="16" s="1"/>
  <c r="H42" i="16"/>
  <c r="I42" i="16" s="1"/>
  <c r="H58" i="16"/>
  <c r="I58" i="16" s="1"/>
  <c r="H25" i="16"/>
  <c r="H29" i="16"/>
  <c r="I29" i="16" s="1"/>
  <c r="H33" i="16"/>
  <c r="I33" i="16" s="1"/>
  <c r="H37" i="16"/>
  <c r="I37" i="16" s="1"/>
  <c r="H41" i="16"/>
  <c r="I41" i="16" s="1"/>
  <c r="H45" i="16"/>
  <c r="I45" i="16" s="1"/>
  <c r="H49" i="16"/>
  <c r="I49" i="16" s="1"/>
  <c r="H53" i="16"/>
  <c r="I53" i="16" s="1"/>
  <c r="H57" i="16"/>
  <c r="I57" i="16" s="1"/>
  <c r="H56" i="16"/>
  <c r="I56" i="16" s="1"/>
  <c r="H60" i="16" l="1"/>
  <c r="R107" i="16"/>
  <c r="I25" i="16"/>
  <c r="I60" i="16" s="1"/>
  <c r="F46" i="19" l="1"/>
  <c r="F45" i="19"/>
  <c r="F44" i="19"/>
  <c r="F43" i="19"/>
  <c r="F42" i="19"/>
  <c r="F41" i="19"/>
  <c r="F40" i="19"/>
  <c r="F39" i="19"/>
  <c r="F38" i="19"/>
  <c r="F36" i="19"/>
  <c r="F35" i="19"/>
  <c r="F34" i="19"/>
  <c r="F33" i="19"/>
  <c r="F32" i="19"/>
  <c r="F30" i="19"/>
  <c r="F28" i="19"/>
  <c r="F22" i="19"/>
  <c r="F20" i="19"/>
  <c r="F19" i="19"/>
  <c r="F18" i="19"/>
  <c r="F17" i="19"/>
  <c r="G9" i="16" l="1"/>
  <c r="H8" i="16"/>
  <c r="H9" i="16"/>
  <c r="G11" i="19"/>
  <c r="G10" i="19" s="1"/>
  <c r="G13" i="16" s="1"/>
  <c r="F9" i="19"/>
  <c r="C11" i="20" l="1"/>
  <c r="C12" i="20" s="1"/>
  <c r="E11" i="20"/>
  <c r="E12" i="20" s="1"/>
  <c r="R24" i="16"/>
  <c r="Q24" i="16"/>
  <c r="Q58" i="16"/>
  <c r="R59" i="16"/>
  <c r="Q59" i="16"/>
  <c r="R58" i="16"/>
  <c r="Q31" i="16"/>
  <c r="Q32" i="16"/>
  <c r="Q33" i="16"/>
  <c r="Q34" i="16"/>
  <c r="R31" i="16"/>
  <c r="R33" i="16"/>
  <c r="R32" i="16"/>
  <c r="R34" i="16"/>
  <c r="Q57" i="16"/>
  <c r="Q56" i="16"/>
  <c r="Q52" i="16"/>
  <c r="Q48" i="16"/>
  <c r="Q44" i="16"/>
  <c r="Q40" i="16"/>
  <c r="Q36" i="16"/>
  <c r="Q30" i="16"/>
  <c r="Q26" i="16"/>
  <c r="Q55" i="16"/>
  <c r="Q51" i="16"/>
  <c r="Q47" i="16"/>
  <c r="Q43" i="16"/>
  <c r="Q39" i="16"/>
  <c r="Q35" i="16"/>
  <c r="Q29" i="16"/>
  <c r="Q25" i="16"/>
  <c r="Q54" i="16"/>
  <c r="Q50" i="16"/>
  <c r="Q46" i="16"/>
  <c r="Q42" i="16"/>
  <c r="Q38" i="16"/>
  <c r="Q28" i="16"/>
  <c r="Q53" i="16"/>
  <c r="Q49" i="16"/>
  <c r="Q45" i="16"/>
  <c r="Q41" i="16"/>
  <c r="Q37" i="16"/>
  <c r="Q27" i="16"/>
  <c r="R30" i="16"/>
  <c r="R43" i="16"/>
  <c r="R40" i="16"/>
  <c r="R37" i="16"/>
  <c r="R28" i="16"/>
  <c r="R25" i="16"/>
  <c r="R47" i="16"/>
  <c r="R36" i="16"/>
  <c r="R42" i="16"/>
  <c r="R51" i="16"/>
  <c r="R45" i="16"/>
  <c r="R35" i="16"/>
  <c r="R38" i="16"/>
  <c r="R55" i="16"/>
  <c r="R48" i="16"/>
  <c r="R50" i="16"/>
  <c r="R49" i="16"/>
  <c r="R53" i="16"/>
  <c r="R41" i="16"/>
  <c r="R44" i="16"/>
  <c r="R46" i="16"/>
  <c r="R29" i="16"/>
  <c r="R52" i="16"/>
  <c r="R26" i="16"/>
  <c r="R27" i="16"/>
  <c r="R57" i="16"/>
  <c r="R56" i="16"/>
  <c r="R54" i="16"/>
  <c r="R39" i="16"/>
  <c r="Q60" i="16" l="1"/>
  <c r="P60" i="16"/>
  <c r="G11" i="20" l="1"/>
  <c r="F10" i="20"/>
  <c r="F11" i="20" s="1"/>
  <c r="F12" i="20" s="1"/>
  <c r="G12" i="20"/>
  <c r="R60" i="16"/>
</calcChain>
</file>

<file path=xl/sharedStrings.xml><?xml version="1.0" encoding="utf-8"?>
<sst xmlns="http://schemas.openxmlformats.org/spreadsheetml/2006/main" count="268" uniqueCount="161">
  <si>
    <t>Date</t>
  </si>
  <si>
    <t>Consumption</t>
  </si>
  <si>
    <t>kWh</t>
  </si>
  <si>
    <t>Total</t>
  </si>
  <si>
    <t>GST</t>
  </si>
  <si>
    <t>kWh/Day</t>
  </si>
  <si>
    <t>m2</t>
  </si>
  <si>
    <t>Fixed monthly charges</t>
  </si>
  <si>
    <t>Community:</t>
  </si>
  <si>
    <t>Tsiigehtchic</t>
  </si>
  <si>
    <t>Yellowknife</t>
  </si>
  <si>
    <t>Inuvik</t>
  </si>
  <si>
    <t>Primary Heating Fuel</t>
  </si>
  <si>
    <t>Energy content per unit</t>
  </si>
  <si>
    <t>Behchoko</t>
  </si>
  <si>
    <t>Dettah</t>
  </si>
  <si>
    <t>Kakisa</t>
  </si>
  <si>
    <t>Hay River</t>
  </si>
  <si>
    <t>Enterprise</t>
  </si>
  <si>
    <t>Trout Lake</t>
  </si>
  <si>
    <t>Nahanni Butte</t>
  </si>
  <si>
    <t>Norman Wells</t>
  </si>
  <si>
    <t>Deline</t>
  </si>
  <si>
    <t>Wekweeti</t>
  </si>
  <si>
    <t>Lutsel K'e</t>
  </si>
  <si>
    <t>Aklavik</t>
  </si>
  <si>
    <t>Colville Lake</t>
  </si>
  <si>
    <t>Sachs Harbour</t>
  </si>
  <si>
    <t>Paulatuk</t>
  </si>
  <si>
    <t>Tuktoyaktuk</t>
  </si>
  <si>
    <t>Tulita</t>
  </si>
  <si>
    <t>Gameti</t>
  </si>
  <si>
    <t>Jean Marie River</t>
  </si>
  <si>
    <t>Wrigley</t>
  </si>
  <si>
    <t>GHG fuel emissions factor</t>
  </si>
  <si>
    <t>kg CO2 / unit</t>
  </si>
  <si>
    <t>GHG Electricity emissions factor</t>
  </si>
  <si>
    <t>tCO2/MWh</t>
  </si>
  <si>
    <t>Oil #2 (L)</t>
  </si>
  <si>
    <t>Propane (L)</t>
  </si>
  <si>
    <t>Fuel</t>
  </si>
  <si>
    <t>Unit</t>
  </si>
  <si>
    <t>HHV</t>
  </si>
  <si>
    <t>MJ/L</t>
  </si>
  <si>
    <t>Propane (m3)</t>
  </si>
  <si>
    <t>Natural gas (100 ft3)</t>
  </si>
  <si>
    <t>Natural gas (m3)</t>
  </si>
  <si>
    <t>MJ/cord</t>
  </si>
  <si>
    <t>Wood (cord)</t>
  </si>
  <si>
    <t>Wood pellets (t)</t>
  </si>
  <si>
    <t>MJ/t</t>
  </si>
  <si>
    <t>GHG emissions 
(kg C02e)</t>
  </si>
  <si>
    <t>Fuel specs- HHV &amp; C02e</t>
  </si>
  <si>
    <t>diesel</t>
  </si>
  <si>
    <t>hydro</t>
  </si>
  <si>
    <t>diesel + residual heat</t>
  </si>
  <si>
    <t>hydro + diesel</t>
  </si>
  <si>
    <t>natural gas + diesel</t>
  </si>
  <si>
    <t>diesel + waste heat recovery</t>
  </si>
  <si>
    <t>Fort Good Hope</t>
  </si>
  <si>
    <t>Fort Liard</t>
  </si>
  <si>
    <t>Fort McPherson</t>
  </si>
  <si>
    <t>Fort Providence</t>
  </si>
  <si>
    <t>Fort Resolution</t>
  </si>
  <si>
    <t>Fort Simpson</t>
  </si>
  <si>
    <t>Fort Smith</t>
  </si>
  <si>
    <t>Hay River Reserve</t>
  </si>
  <si>
    <t>N'dilo</t>
  </si>
  <si>
    <t>Ulukhaktok</t>
  </si>
  <si>
    <t>Wha Ti</t>
  </si>
  <si>
    <t>ft2</t>
  </si>
  <si>
    <t>Units</t>
  </si>
  <si>
    <t>Type</t>
  </si>
  <si>
    <t>This template was last modified</t>
  </si>
  <si>
    <t>oil</t>
  </si>
  <si>
    <t>propane</t>
  </si>
  <si>
    <t>natural Gas</t>
  </si>
  <si>
    <t>wood</t>
  </si>
  <si>
    <t>wood Pellets</t>
  </si>
  <si>
    <r>
      <t>MJ/m</t>
    </r>
    <r>
      <rPr>
        <vertAlign val="superscript"/>
        <sz val="10"/>
        <color theme="1"/>
        <rFont val="Arial"/>
        <family val="2"/>
      </rPr>
      <t>3</t>
    </r>
  </si>
  <si>
    <r>
      <t>MJ/(100 ft</t>
    </r>
    <r>
      <rPr>
        <vertAlign val="superscript"/>
        <sz val="10"/>
        <rFont val="Arial"/>
        <family val="2"/>
      </rPr>
      <t>3</t>
    </r>
    <r>
      <rPr>
        <sz val="10"/>
        <rFont val="Arial"/>
        <family val="2"/>
      </rPr>
      <t>)</t>
    </r>
  </si>
  <si>
    <r>
      <t>MJ/m</t>
    </r>
    <r>
      <rPr>
        <vertAlign val="superscript"/>
        <sz val="10"/>
        <rFont val="Arial"/>
        <family val="2"/>
      </rPr>
      <t>3</t>
    </r>
  </si>
  <si>
    <t>litres</t>
  </si>
  <si>
    <t>cord</t>
  </si>
  <si>
    <t>tonnes</t>
  </si>
  <si>
    <r>
      <t>m</t>
    </r>
    <r>
      <rPr>
        <vertAlign val="superscript"/>
        <sz val="10"/>
        <color theme="1"/>
        <rFont val="Arial"/>
        <family val="2"/>
      </rPr>
      <t>3</t>
    </r>
  </si>
  <si>
    <r>
      <t>100 ft</t>
    </r>
    <r>
      <rPr>
        <vertAlign val="superscript"/>
        <sz val="10"/>
        <rFont val="Arial"/>
        <family val="2"/>
      </rPr>
      <t>3</t>
    </r>
  </si>
  <si>
    <t>Basic data inputs</t>
  </si>
  <si>
    <t>litres/day</t>
  </si>
  <si>
    <t>Community specs</t>
  </si>
  <si>
    <t>Community</t>
  </si>
  <si>
    <t>Weather Stn.</t>
  </si>
  <si>
    <r>
      <t xml:space="preserve">Design Temp 1% </t>
    </r>
    <r>
      <rPr>
        <b/>
        <sz val="10"/>
        <rFont val="Calibri"/>
        <family val="2"/>
      </rPr>
      <t>°</t>
    </r>
    <r>
      <rPr>
        <b/>
        <sz val="10"/>
        <rFont val="Arial"/>
        <family val="2"/>
      </rPr>
      <t>C</t>
    </r>
  </si>
  <si>
    <t>Cost Factor</t>
  </si>
  <si>
    <t>tCO2e/MWh</t>
  </si>
  <si>
    <t>fuel</t>
  </si>
  <si>
    <t>sig figs</t>
  </si>
  <si>
    <t>Building Name:</t>
  </si>
  <si>
    <t>Secondary Heating Fuel</t>
  </si>
  <si>
    <t>Electric Billing Data</t>
  </si>
  <si>
    <t>Basic charge</t>
  </si>
  <si>
    <t>Primary heating fuel</t>
  </si>
  <si>
    <t>MJ/day</t>
  </si>
  <si>
    <t>per cubic meter</t>
  </si>
  <si>
    <t>monthly fee</t>
  </si>
  <si>
    <t>Benchmarking</t>
  </si>
  <si>
    <t>Comparing your house to a typical house in Yellowknife</t>
  </si>
  <si>
    <t>Your house</t>
  </si>
  <si>
    <t>Heated Floor Area (eg. multiply footprint by 2 if 2 storeys):</t>
  </si>
  <si>
    <t>Input into yellow cells</t>
  </si>
  <si>
    <t>Basic Charge</t>
  </si>
  <si>
    <t>Cost/unit</t>
  </si>
  <si>
    <t>MJ</t>
  </si>
  <si>
    <t>Electricity (kWh/yr)</t>
  </si>
  <si>
    <t>Number of people in household</t>
  </si>
  <si>
    <t>Hot water heated by:</t>
  </si>
  <si>
    <t xml:space="preserve"> Water Billing Data</t>
  </si>
  <si>
    <t>Monthly fee (basic charge)</t>
  </si>
  <si>
    <t>Consumption charge ($/kWh incl. riders)</t>
  </si>
  <si>
    <t>Cost before tax</t>
  </si>
  <si>
    <t>Total cost</t>
  </si>
  <si>
    <t>Price</t>
  </si>
  <si>
    <t>No. of Days</t>
  </si>
  <si>
    <t xml:space="preserve">Fixed monthly charge </t>
  </si>
  <si>
    <t>Total Cost</t>
  </si>
  <si>
    <t>No. of days</t>
  </si>
  <si>
    <t>Delivery charge</t>
  </si>
  <si>
    <t>123 1st Ave</t>
  </si>
  <si>
    <t>Consumption charge $/unit</t>
  </si>
  <si>
    <t xml:space="preserve">Basic charge (delivery or monthly) </t>
  </si>
  <si>
    <t xml:space="preserve">Secondary heating fuel: </t>
  </si>
  <si>
    <t>Wood pellets (bag)</t>
  </si>
  <si>
    <t>bag</t>
  </si>
  <si>
    <t>MJ/bag</t>
  </si>
  <si>
    <t xml:space="preserve">wood Pellets </t>
  </si>
  <si>
    <t>Typical house (electric hot water)</t>
  </si>
  <si>
    <t>Typical house (fuel fired hot water)</t>
  </si>
  <si>
    <t>Water (m3/person/year)</t>
  </si>
  <si>
    <t>Water (m3/year for whole house)</t>
  </si>
  <si>
    <t>m3</t>
  </si>
  <si>
    <t>Electricity (GJ/year for whole house)</t>
  </si>
  <si>
    <t>Heating Fuel (GJ/year for whole house)</t>
  </si>
  <si>
    <t>Typical House</t>
  </si>
  <si>
    <t>Notes &amp; Assumptions</t>
  </si>
  <si>
    <r>
      <rPr>
        <b/>
        <sz val="10"/>
        <rFont val="Arial"/>
        <family val="2"/>
      </rPr>
      <t xml:space="preserve">Electricity standard assumptions </t>
    </r>
    <r>
      <rPr>
        <sz val="10"/>
        <rFont val="Arial"/>
        <family val="2"/>
      </rPr>
      <t>for benchmark house: 14kWh/d for electric appliances; 3kWh/d for lighting; 3kWh/d other; 4kWh/d exterior  = 8600kWh/yr.  Source: HOT2000</t>
    </r>
  </si>
  <si>
    <t>Larger houses would typically use more electricity as there are more appliances and lights but it is not 100% correlated with size.  The benchmark does not take size into consideration.</t>
  </si>
  <si>
    <r>
      <t xml:space="preserve">Typical </t>
    </r>
    <r>
      <rPr>
        <b/>
        <sz val="10"/>
        <rFont val="Arial"/>
        <family val="2"/>
      </rPr>
      <t xml:space="preserve">hot water </t>
    </r>
    <r>
      <rPr>
        <sz val="10"/>
        <rFont val="Arial"/>
        <family val="2"/>
      </rPr>
      <t>is 5500 kWh/y if using electricity, 20 GJ if using fuel based on occupancy of 4 people (2 adults and 2 kids). Source: HOT2000, &amp; NRCAN's "heating with oil" document</t>
    </r>
  </si>
  <si>
    <r>
      <rPr>
        <b/>
        <sz val="10"/>
        <rFont val="Arial"/>
        <family val="2"/>
      </rPr>
      <t xml:space="preserve">Heating assumptions </t>
    </r>
    <r>
      <rPr>
        <sz val="10"/>
        <rFont val="Arial"/>
        <family val="2"/>
      </rPr>
      <t>are that a typical 1200 ft2 house uses 109 GJ/year for heating in Yellowknife in a normal weather year. Source: NRCAN's "Heating with oil" document</t>
    </r>
  </si>
  <si>
    <r>
      <t>Average residential</t>
    </r>
    <r>
      <rPr>
        <b/>
        <sz val="10"/>
        <rFont val="Arial"/>
        <family val="2"/>
      </rPr>
      <t xml:space="preserve"> water usage</t>
    </r>
    <r>
      <rPr>
        <sz val="10"/>
        <rFont val="Arial"/>
        <family val="2"/>
      </rPr>
      <t xml:space="preserve"> in NWT 200L/capita/day . Source: StatsCan</t>
    </r>
  </si>
  <si>
    <t>Benchmark house is adjusted for number of people actually occupying your house.</t>
  </si>
  <si>
    <t>The heating of the 'benchmark' house is adjusted based on actual square footage.  However, your house usage has not been normalized for weather.  Annual heating energy can vary as much as +/-10% due to a cold or warm winter.</t>
  </si>
  <si>
    <t>The benchmark house is assuming 4 people using hot water, not the actual number of people in your house.</t>
  </si>
  <si>
    <t xml:space="preserve">ft2 = </t>
  </si>
  <si>
    <t>Heating Fuel (MJ/m2/year)</t>
  </si>
  <si>
    <t>For heating fuel, MJ/m2/year is a measure of the efficiency of your house (you can use this to compare to other houses) whereas GJ/year is a measure of efficiency combined with the size of your house (this is your usage)</t>
  </si>
  <si>
    <t>Energy</t>
  </si>
  <si>
    <t>$</t>
  </si>
  <si>
    <t>Total GJ/year for the house</t>
  </si>
  <si>
    <t>(consumption only, not including monthly fees, assuming primary heating fuel only)</t>
  </si>
  <si>
    <t>For information only</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</si>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</sst>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_);[Red]\(&quot;$&quot;#,##0\)"/>
    <numFmt numFmtId="165" formatCode="&quot;$&quot;#,##0.00_);[Red]\(&quot;$&quot;#,##0.00\)"/>
    <numFmt numFmtId="166" formatCode="_(* #,##0_);_(* \(#,##0\);_(* &quot;-&quot;_);_(@_)"/>
    <numFmt numFmtId="167" formatCode="_(&quot;$&quot;* #,##0.00_);_(&quot;$&quot;* \(#,##0.00\);_(&quot;$&quot;* &quot;-&quot;??_);_(@_)"/>
    <numFmt numFmtId="168" formatCode="_(* #,##0.00_);_(* \(#,##0.00\);_(* &quot;-&quot;??_);_(@_)"/>
    <numFmt numFmtId="169" formatCode="_-* #,##0_-;\-* #,##0_-;_-* &quot;-&quot;??_-;_-@_-"/>
    <numFmt numFmtId="170" formatCode="0.0"/>
    <numFmt numFmtId="171" formatCode="&quot;$&quot;#,##0.00"/>
    <numFmt numFmtId="172" formatCode="[$-409]d\-mmm\-yy;@"/>
    <numFmt numFmtId="173" formatCode="0.0000"/>
    <numFmt numFmtId="174" formatCode="_(* #,##0.0_);_(* \(#,##0.0\);_(* &quot;-&quot;?_);_(@_)"/>
  </numFmts>
  <fonts count="33" x14ac:knownFonts="1">
    <font>
      <sz val="10"/>
      <name val="Arial"/>
    </font>
    <font>
      <sz val="11"/>
      <color theme="1"/>
      <name val="Calibri"/>
      <family val="2"/>
      <scheme val="minor"/>
    </font>
    <font>
      <sz val="10"/>
      <name val="Arial"/>
      <family val="2"/>
    </font>
    <font>
      <sz val="8"/>
      <name val="Arial"/>
      <family val="2"/>
    </font>
    <font>
      <b/>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12"/>
      <color theme="0"/>
      <name val="Arial"/>
      <family val="2"/>
    </font>
    <font>
      <i/>
      <sz val="10"/>
      <name val="Arial"/>
      <family val="2"/>
    </font>
    <font>
      <sz val="10"/>
      <color theme="1"/>
      <name val="Arial"/>
      <family val="2"/>
    </font>
    <font>
      <vertAlign val="superscript"/>
      <sz val="10"/>
      <name val="Arial"/>
      <family val="2"/>
    </font>
    <font>
      <vertAlign val="superscript"/>
      <sz val="10"/>
      <color theme="1"/>
      <name val="Arial"/>
      <family val="2"/>
    </font>
    <font>
      <b/>
      <sz val="10"/>
      <name val="Calibri"/>
      <family val="2"/>
    </font>
    <font>
      <sz val="10"/>
      <name val="Arial"/>
    </font>
    <font>
      <sz val="9"/>
      <name val="Arial"/>
      <family val="2"/>
    </font>
    <font>
      <b/>
      <sz val="9"/>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bgColor indexed="64"/>
      </patternFill>
    </fill>
    <fill>
      <patternFill patternType="solid">
        <fgColor rgb="FF92D050"/>
        <bgColor indexed="64"/>
      </patternFill>
    </fill>
    <fill>
      <patternFill patternType="solid">
        <fgColor theme="4"/>
        <bgColor indexed="64"/>
      </patternFill>
    </fill>
    <fill>
      <patternFill patternType="solid">
        <fgColor theme="1"/>
        <bgColor indexed="64"/>
      </patternFill>
    </fill>
    <fill>
      <patternFill patternType="solid">
        <fgColor rgb="FF00B0F0"/>
        <bgColor indexed="64"/>
      </patternFill>
    </fill>
    <fill>
      <patternFill patternType="solid">
        <fgColor theme="9" tint="-0.249977111117893"/>
        <bgColor indexed="64"/>
      </patternFill>
    </fill>
    <fill>
      <patternFill patternType="solid">
        <fgColor theme="9"/>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s>
  <cellStyleXfs count="4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8"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 fillId="0" borderId="0"/>
    <xf numFmtId="0" fontId="2" fillId="23" borderId="7" applyNumberFormat="0" applyFont="0" applyAlignment="0" applyProtection="0"/>
    <xf numFmtId="0" fontId="2" fillId="0" borderId="0"/>
    <xf numFmtId="0" fontId="1" fillId="0" borderId="0"/>
    <xf numFmtId="167" fontId="30" fillId="0" borderId="0" applyFont="0" applyFill="0" applyBorder="0" applyAlignment="0" applyProtection="0"/>
  </cellStyleXfs>
  <cellXfs count="337">
    <xf numFmtId="0" fontId="0" fillId="0" borderId="0" xfId="0"/>
    <xf numFmtId="0" fontId="3" fillId="0" borderId="0" xfId="0" applyFont="1"/>
    <xf numFmtId="170" fontId="0" fillId="0" borderId="0" xfId="0" applyNumberFormat="1" applyAlignment="1">
      <alignment horizontal="center"/>
    </xf>
    <xf numFmtId="171" fontId="0" fillId="0" borderId="0" xfId="0" applyNumberFormat="1"/>
    <xf numFmtId="0" fontId="0" fillId="0" borderId="0" xfId="0" applyAlignment="1">
      <alignment horizontal="center"/>
    </xf>
    <xf numFmtId="171" fontId="0" fillId="0" borderId="0" xfId="0" applyNumberFormat="1" applyAlignment="1">
      <alignment horizontal="center"/>
    </xf>
    <xf numFmtId="2" fontId="0" fillId="0" borderId="0" xfId="0" applyNumberFormat="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171" fontId="3" fillId="0" borderId="0" xfId="0" applyNumberFormat="1" applyFont="1" applyAlignment="1">
      <alignment horizontal="center"/>
    </xf>
    <xf numFmtId="3" fontId="3" fillId="0" borderId="0" xfId="0" applyNumberFormat="1" applyFont="1" applyAlignment="1">
      <alignment horizontal="center"/>
    </xf>
    <xf numFmtId="2" fontId="3" fillId="0" borderId="0" xfId="0" applyNumberFormat="1" applyFont="1" applyAlignment="1">
      <alignment horizontal="center"/>
    </xf>
    <xf numFmtId="0" fontId="0" fillId="0" borderId="0" xfId="0" applyAlignment="1">
      <alignment horizontal="left"/>
    </xf>
    <xf numFmtId="3" fontId="0" fillId="0" borderId="0" xfId="0" applyNumberFormat="1"/>
    <xf numFmtId="2" fontId="0" fillId="0" borderId="0" xfId="0" applyNumberFormat="1"/>
    <xf numFmtId="0" fontId="0" fillId="24" borderId="10" xfId="0" applyFill="1" applyBorder="1"/>
    <xf numFmtId="0" fontId="2" fillId="0" borderId="0" xfId="0" applyFont="1"/>
    <xf numFmtId="0" fontId="2" fillId="24" borderId="10" xfId="0" applyFont="1" applyFill="1" applyBorder="1" applyAlignment="1">
      <alignment horizontal="left"/>
    </xf>
    <xf numFmtId="0" fontId="0" fillId="0" borderId="10" xfId="0" applyBorder="1"/>
    <xf numFmtId="0" fontId="2" fillId="24" borderId="10" xfId="0" applyFont="1" applyFill="1" applyBorder="1"/>
    <xf numFmtId="0" fontId="26" fillId="24" borderId="10" xfId="0" applyFont="1" applyFill="1" applyBorder="1"/>
    <xf numFmtId="0" fontId="2" fillId="24" borderId="27" xfId="0" applyFont="1" applyFill="1" applyBorder="1"/>
    <xf numFmtId="0" fontId="26" fillId="24" borderId="27" xfId="0" applyFont="1" applyFill="1" applyBorder="1"/>
    <xf numFmtId="0" fontId="0" fillId="0" borderId="28" xfId="0" applyBorder="1"/>
    <xf numFmtId="0" fontId="2" fillId="24" borderId="27" xfId="0" applyFont="1" applyFill="1" applyBorder="1" applyAlignment="1">
      <alignment horizontal="left"/>
    </xf>
    <xf numFmtId="0" fontId="2" fillId="0" borderId="29" xfId="0" applyFont="1" applyBorder="1"/>
    <xf numFmtId="0" fontId="2" fillId="0" borderId="30" xfId="0" applyFont="1" applyBorder="1"/>
    <xf numFmtId="0" fontId="0" fillId="0" borderId="31" xfId="0" applyBorder="1"/>
    <xf numFmtId="0" fontId="0" fillId="0" borderId="30" xfId="0" applyBorder="1"/>
    <xf numFmtId="0" fontId="2" fillId="24" borderId="32" xfId="0" applyFont="1" applyFill="1" applyBorder="1"/>
    <xf numFmtId="0" fontId="2" fillId="24" borderId="13" xfId="0" applyFont="1" applyFill="1" applyBorder="1"/>
    <xf numFmtId="0" fontId="0" fillId="24" borderId="13" xfId="0" applyFill="1" applyBorder="1"/>
    <xf numFmtId="0" fontId="4" fillId="27" borderId="35" xfId="0" applyFont="1" applyFill="1" applyBorder="1" applyAlignment="1">
      <alignment horizontal="center" vertical="center"/>
    </xf>
    <xf numFmtId="0" fontId="4" fillId="28" borderId="36" xfId="0" applyFont="1" applyFill="1" applyBorder="1" applyAlignment="1">
      <alignment horizontal="center" vertical="center" wrapText="1"/>
    </xf>
    <xf numFmtId="0" fontId="4" fillId="29" borderId="34" xfId="0" applyFont="1" applyFill="1" applyBorder="1" applyAlignment="1">
      <alignment horizontal="center" vertical="center"/>
    </xf>
    <xf numFmtId="0" fontId="4" fillId="29" borderId="35" xfId="0" applyFont="1" applyFill="1" applyBorder="1" applyAlignment="1">
      <alignment horizontal="center" vertical="center"/>
    </xf>
    <xf numFmtId="0" fontId="2" fillId="0" borderId="0" xfId="0" applyFont="1" applyAlignment="1">
      <alignment horizontal="left"/>
    </xf>
    <xf numFmtId="173" fontId="2" fillId="0" borderId="10" xfId="0" applyNumberFormat="1" applyFont="1" applyBorder="1" applyAlignment="1">
      <alignment horizontal="center"/>
    </xf>
    <xf numFmtId="173" fontId="0" fillId="0" borderId="10" xfId="0" applyNumberFormat="1" applyBorder="1" applyAlignment="1">
      <alignment horizontal="center"/>
    </xf>
    <xf numFmtId="173" fontId="0" fillId="0" borderId="30" xfId="0" applyNumberFormat="1" applyBorder="1" applyAlignment="1">
      <alignment horizontal="center"/>
    </xf>
    <xf numFmtId="0" fontId="25" fillId="0" borderId="27" xfId="0" applyFont="1" applyBorder="1"/>
    <xf numFmtId="0" fontId="25" fillId="0" borderId="29" xfId="0" applyFont="1" applyBorder="1"/>
    <xf numFmtId="0" fontId="4" fillId="29" borderId="40" xfId="0" applyFont="1" applyFill="1" applyBorder="1" applyAlignment="1">
      <alignment horizontal="center" vertical="center"/>
    </xf>
    <xf numFmtId="0" fontId="2" fillId="24" borderId="18" xfId="0" applyFont="1" applyFill="1" applyBorder="1"/>
    <xf numFmtId="0" fontId="2" fillId="24" borderId="16" xfId="0" applyFont="1" applyFill="1" applyBorder="1"/>
    <xf numFmtId="0" fontId="26" fillId="24" borderId="16" xfId="0" applyFont="1" applyFill="1" applyBorder="1"/>
    <xf numFmtId="0" fontId="2" fillId="24" borderId="16" xfId="0" applyFont="1" applyFill="1" applyBorder="1" applyAlignment="1">
      <alignment horizontal="left"/>
    </xf>
    <xf numFmtId="0" fontId="2" fillId="0" borderId="41" xfId="0" applyFont="1" applyBorder="1"/>
    <xf numFmtId="0" fontId="25" fillId="0" borderId="10" xfId="0" applyFont="1" applyBorder="1"/>
    <xf numFmtId="0" fontId="0" fillId="0" borderId="11" xfId="0" applyBorder="1"/>
    <xf numFmtId="0" fontId="0" fillId="25" borderId="11" xfId="0" applyFill="1" applyBorder="1"/>
    <xf numFmtId="0" fontId="25" fillId="0" borderId="30" xfId="0" applyFont="1" applyBorder="1"/>
    <xf numFmtId="0" fontId="0" fillId="0" borderId="43" xfId="0" applyBorder="1"/>
    <xf numFmtId="0" fontId="4" fillId="0" borderId="0" xfId="0" applyFont="1" applyAlignment="1">
      <alignment horizontal="center" vertical="center" wrapText="1"/>
    </xf>
    <xf numFmtId="0" fontId="4" fillId="0" borderId="0" xfId="0" applyFont="1" applyAlignment="1">
      <alignment horizontal="center" vertical="center"/>
    </xf>
    <xf numFmtId="0" fontId="4" fillId="29" borderId="32" xfId="0" applyFont="1" applyFill="1" applyBorder="1" applyAlignment="1">
      <alignment horizontal="center" vertical="center" wrapText="1"/>
    </xf>
    <xf numFmtId="0" fontId="4" fillId="29" borderId="13" xfId="0" applyFont="1" applyFill="1" applyBorder="1" applyAlignment="1">
      <alignment horizontal="center" vertical="center" wrapText="1"/>
    </xf>
    <xf numFmtId="0" fontId="4" fillId="29" borderId="17" xfId="0" applyFont="1" applyFill="1" applyBorder="1" applyAlignment="1">
      <alignment horizontal="center" vertical="center" wrapText="1"/>
    </xf>
    <xf numFmtId="0" fontId="4" fillId="29" borderId="33" xfId="0" applyFont="1" applyFill="1" applyBorder="1" applyAlignment="1">
      <alignment horizontal="center" vertical="center" wrapText="1"/>
    </xf>
    <xf numFmtId="0" fontId="4" fillId="29" borderId="0" xfId="0" applyFont="1" applyFill="1" applyAlignment="1">
      <alignment horizontal="center" vertical="center"/>
    </xf>
    <xf numFmtId="0" fontId="4" fillId="29" borderId="42" xfId="0" applyFont="1" applyFill="1" applyBorder="1" applyAlignment="1">
      <alignment horizontal="center" vertical="center"/>
    </xf>
    <xf numFmtId="0" fontId="25" fillId="0" borderId="0" xfId="0" applyFont="1"/>
    <xf numFmtId="171" fontId="3" fillId="0" borderId="0" xfId="0" applyNumberFormat="1" applyFont="1"/>
    <xf numFmtId="0" fontId="4" fillId="32" borderId="19" xfId="0" applyFont="1" applyFill="1" applyBorder="1" applyAlignment="1">
      <alignment horizontal="center" vertical="center"/>
    </xf>
    <xf numFmtId="0" fontId="4" fillId="32" borderId="21" xfId="0" applyFont="1" applyFill="1" applyBorder="1" applyAlignment="1">
      <alignment horizontal="center" vertical="center"/>
    </xf>
    <xf numFmtId="0" fontId="2" fillId="24" borderId="17" xfId="0" applyFont="1" applyFill="1" applyBorder="1" applyAlignment="1">
      <alignment horizontal="center"/>
    </xf>
    <xf numFmtId="0" fontId="2" fillId="24" borderId="11" xfId="0" applyFont="1" applyFill="1" applyBorder="1" applyAlignment="1">
      <alignment horizontal="center"/>
    </xf>
    <xf numFmtId="0" fontId="26" fillId="24" borderId="11" xfId="0" applyFont="1" applyFill="1" applyBorder="1" applyAlignment="1">
      <alignment horizontal="center"/>
    </xf>
    <xf numFmtId="0" fontId="2" fillId="24" borderId="43" xfId="0" applyFont="1" applyFill="1" applyBorder="1" applyAlignment="1">
      <alignment horizontal="center"/>
    </xf>
    <xf numFmtId="0" fontId="0" fillId="0" borderId="52" xfId="0" applyBorder="1"/>
    <xf numFmtId="0" fontId="0" fillId="0" borderId="53" xfId="0" applyBorder="1"/>
    <xf numFmtId="0" fontId="0" fillId="0" borderId="27" xfId="0" applyBorder="1"/>
    <xf numFmtId="0" fontId="0" fillId="0" borderId="29" xfId="0" applyBorder="1"/>
    <xf numFmtId="0" fontId="0" fillId="0" borderId="0" xfId="0" applyProtection="1">
      <protection locked="0"/>
    </xf>
    <xf numFmtId="0" fontId="2" fillId="0" borderId="0" xfId="0" applyFont="1" applyProtection="1">
      <protection locked="0"/>
    </xf>
    <xf numFmtId="15" fontId="2" fillId="0" borderId="0" xfId="0" applyNumberFormat="1" applyFont="1" applyProtection="1">
      <protection locked="0"/>
    </xf>
    <xf numFmtId="0" fontId="2" fillId="25" borderId="0" xfId="0" applyFont="1" applyFill="1" applyProtection="1">
      <protection locked="0"/>
    </xf>
    <xf numFmtId="0" fontId="0" fillId="25" borderId="0" xfId="0" applyFill="1" applyProtection="1">
      <protection locked="0"/>
    </xf>
    <xf numFmtId="0" fontId="2" fillId="25" borderId="0" xfId="0" applyFont="1" applyFill="1" applyAlignment="1" applyProtection="1">
      <alignment horizontal="center"/>
      <protection locked="0"/>
    </xf>
    <xf numFmtId="0" fontId="2" fillId="0" borderId="0" xfId="43" applyProtection="1">
      <protection locked="0"/>
    </xf>
    <xf numFmtId="0" fontId="2" fillId="25" borderId="20" xfId="0" applyFont="1" applyFill="1" applyBorder="1" applyAlignment="1" applyProtection="1">
      <alignment horizontal="center"/>
      <protection locked="0"/>
    </xf>
    <xf numFmtId="0" fontId="0" fillId="25" borderId="0" xfId="0" applyFill="1" applyAlignment="1" applyProtection="1">
      <alignment horizontal="center"/>
      <protection locked="0"/>
    </xf>
    <xf numFmtId="0" fontId="4" fillId="0" borderId="0" xfId="0" applyFont="1" applyAlignment="1" applyProtection="1">
      <alignment horizontal="left"/>
      <protection locked="0"/>
    </xf>
    <xf numFmtId="173" fontId="2"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0" fontId="3" fillId="0" borderId="0" xfId="0" applyFont="1" applyProtection="1">
      <protection locked="0"/>
    </xf>
    <xf numFmtId="0" fontId="24" fillId="0" borderId="0" xfId="0" applyFont="1" applyAlignment="1" applyProtection="1">
      <alignment horizontal="center"/>
      <protection locked="0"/>
    </xf>
    <xf numFmtId="171" fontId="3" fillId="0" borderId="0" xfId="0" applyNumberFormat="1" applyFont="1" applyAlignment="1" applyProtection="1">
      <alignment horizontal="right"/>
      <protection locked="0"/>
    </xf>
    <xf numFmtId="0" fontId="0" fillId="0" borderId="0" xfId="0" applyAlignment="1" applyProtection="1">
      <alignment vertical="center"/>
      <protection locked="0"/>
    </xf>
    <xf numFmtId="0" fontId="2" fillId="26" borderId="0" xfId="0" applyFont="1" applyFill="1" applyAlignment="1">
      <alignment horizontal="center"/>
    </xf>
    <xf numFmtId="1" fontId="2" fillId="26" borderId="0" xfId="0" applyNumberFormat="1" applyFont="1" applyFill="1" applyAlignment="1">
      <alignment horizontal="center"/>
    </xf>
    <xf numFmtId="0" fontId="2" fillId="26" borderId="25" xfId="0" applyFont="1" applyFill="1" applyBorder="1" applyAlignment="1">
      <alignment horizontal="center"/>
    </xf>
    <xf numFmtId="173" fontId="2" fillId="26" borderId="38" xfId="0" applyNumberFormat="1" applyFont="1" applyFill="1" applyBorder="1" applyAlignment="1">
      <alignment horizontal="center"/>
    </xf>
    <xf numFmtId="15" fontId="31" fillId="25" borderId="46" xfId="0" applyNumberFormat="1" applyFont="1" applyFill="1" applyBorder="1" applyAlignment="1" applyProtection="1">
      <alignment horizontal="right" wrapText="1"/>
      <protection locked="0"/>
    </xf>
    <xf numFmtId="15" fontId="31" fillId="25" borderId="22" xfId="0" applyNumberFormat="1" applyFont="1" applyFill="1" applyBorder="1" applyAlignment="1" applyProtection="1">
      <alignment horizontal="right" wrapText="1"/>
      <protection locked="0"/>
    </xf>
    <xf numFmtId="172" fontId="31" fillId="25" borderId="22" xfId="0" applyNumberFormat="1" applyFont="1" applyFill="1" applyBorder="1" applyProtection="1">
      <protection locked="0"/>
    </xf>
    <xf numFmtId="3" fontId="31" fillId="25" borderId="14" xfId="0" applyNumberFormat="1" applyFont="1" applyFill="1" applyBorder="1" applyAlignment="1" applyProtection="1">
      <alignment horizontal="right" wrapText="1"/>
      <protection locked="0"/>
    </xf>
    <xf numFmtId="3" fontId="31" fillId="25" borderId="14" xfId="0" applyNumberFormat="1" applyFont="1" applyFill="1" applyBorder="1" applyProtection="1">
      <protection locked="0"/>
    </xf>
    <xf numFmtId="0" fontId="31" fillId="28" borderId="47" xfId="0" applyFont="1" applyFill="1" applyBorder="1" applyAlignment="1" applyProtection="1">
      <alignment horizontal="center"/>
      <protection locked="0"/>
    </xf>
    <xf numFmtId="171" fontId="31" fillId="28" borderId="15" xfId="0" applyNumberFormat="1" applyFont="1" applyFill="1" applyBorder="1" applyAlignment="1">
      <alignment horizontal="right"/>
    </xf>
    <xf numFmtId="171" fontId="31" fillId="28" borderId="47" xfId="0" applyNumberFormat="1" applyFont="1" applyFill="1" applyBorder="1" applyAlignment="1">
      <alignment horizontal="right"/>
    </xf>
    <xf numFmtId="1" fontId="31" fillId="28" borderId="14" xfId="0" applyNumberFormat="1" applyFont="1" applyFill="1" applyBorder="1" applyAlignment="1">
      <alignment horizontal="center"/>
    </xf>
    <xf numFmtId="15" fontId="31" fillId="25" borderId="22" xfId="0" applyNumberFormat="1" applyFont="1" applyFill="1" applyBorder="1" applyAlignment="1" applyProtection="1">
      <alignment horizontal="right"/>
      <protection locked="0"/>
    </xf>
    <xf numFmtId="15" fontId="31" fillId="25" borderId="46" xfId="0" applyNumberFormat="1" applyFont="1" applyFill="1" applyBorder="1" applyAlignment="1" applyProtection="1">
      <alignment horizontal="right"/>
      <protection locked="0"/>
    </xf>
    <xf numFmtId="171" fontId="32" fillId="25" borderId="42" xfId="47" applyNumberFormat="1" applyFont="1" applyFill="1" applyBorder="1" applyAlignment="1" applyProtection="1">
      <alignment horizontal="right"/>
      <protection locked="0"/>
    </xf>
    <xf numFmtId="171" fontId="32" fillId="25" borderId="30" xfId="47" applyNumberFormat="1" applyFont="1" applyFill="1" applyBorder="1" applyAlignment="1" applyProtection="1">
      <alignment horizontal="right"/>
      <protection locked="0"/>
    </xf>
    <xf numFmtId="3" fontId="31" fillId="25" borderId="62" xfId="0" applyNumberFormat="1" applyFont="1" applyFill="1" applyBorder="1" applyAlignment="1" applyProtection="1">
      <alignment horizontal="right" wrapText="1"/>
      <protection locked="0"/>
    </xf>
    <xf numFmtId="0" fontId="31" fillId="28" borderId="62" xfId="0" applyFont="1" applyFill="1" applyBorder="1" applyAlignment="1" applyProtection="1">
      <alignment horizontal="center"/>
      <protection locked="0"/>
    </xf>
    <xf numFmtId="0" fontId="31" fillId="28" borderId="15" xfId="0" applyFont="1" applyFill="1" applyBorder="1" applyAlignment="1" applyProtection="1">
      <alignment horizontal="center"/>
      <protection locked="0"/>
    </xf>
    <xf numFmtId="0" fontId="31" fillId="31" borderId="0" xfId="0" applyFont="1" applyFill="1" applyProtection="1">
      <protection locked="0"/>
    </xf>
    <xf numFmtId="0" fontId="31" fillId="31" borderId="0" xfId="0" applyFont="1" applyFill="1" applyAlignment="1" applyProtection="1">
      <alignment horizontal="center"/>
      <protection locked="0"/>
    </xf>
    <xf numFmtId="170" fontId="31" fillId="25" borderId="0" xfId="0" applyNumberFormat="1" applyFont="1" applyFill="1" applyProtection="1">
      <protection locked="0"/>
    </xf>
    <xf numFmtId="166" fontId="31" fillId="31" borderId="0" xfId="0" applyNumberFormat="1" applyFont="1" applyFill="1"/>
    <xf numFmtId="0" fontId="31" fillId="31" borderId="0" xfId="0" applyFont="1" applyFill="1" applyAlignment="1">
      <alignment horizontal="center"/>
    </xf>
    <xf numFmtId="171" fontId="31" fillId="31" borderId="0" xfId="0" applyNumberFormat="1" applyFont="1" applyFill="1" applyAlignment="1">
      <alignment horizontal="right"/>
    </xf>
    <xf numFmtId="171" fontId="32" fillId="25" borderId="53" xfId="0" applyNumberFormat="1" applyFont="1" applyFill="1" applyBorder="1" applyAlignment="1" applyProtection="1">
      <alignment horizontal="right"/>
      <protection locked="0"/>
    </xf>
    <xf numFmtId="169" fontId="31" fillId="31" borderId="14" xfId="28" applyNumberFormat="1" applyFont="1" applyFill="1" applyBorder="1" applyProtection="1"/>
    <xf numFmtId="174" fontId="31" fillId="31" borderId="14" xfId="0" applyNumberFormat="1" applyFont="1" applyFill="1" applyBorder="1"/>
    <xf numFmtId="166" fontId="31" fillId="31" borderId="14" xfId="0" applyNumberFormat="1" applyFont="1" applyFill="1" applyBorder="1"/>
    <xf numFmtId="166" fontId="32" fillId="31" borderId="14" xfId="0" applyNumberFormat="1" applyFont="1" applyFill="1" applyBorder="1"/>
    <xf numFmtId="171" fontId="31" fillId="31" borderId="14" xfId="0" applyNumberFormat="1" applyFont="1" applyFill="1" applyBorder="1" applyAlignment="1">
      <alignment horizontal="right"/>
    </xf>
    <xf numFmtId="169" fontId="31" fillId="31" borderId="14" xfId="28" applyNumberFormat="1" applyFont="1" applyFill="1" applyBorder="1" applyProtection="1">
      <protection locked="0"/>
    </xf>
    <xf numFmtId="0" fontId="31" fillId="31" borderId="14" xfId="0" applyFont="1" applyFill="1" applyBorder="1" applyProtection="1">
      <protection locked="0"/>
    </xf>
    <xf numFmtId="0" fontId="31" fillId="31" borderId="14" xfId="0" applyFont="1" applyFill="1" applyBorder="1" applyAlignment="1" applyProtection="1">
      <alignment horizontal="center"/>
      <protection locked="0"/>
    </xf>
    <xf numFmtId="14" fontId="32" fillId="31" borderId="37" xfId="0" applyNumberFormat="1" applyFont="1" applyFill="1" applyBorder="1"/>
    <xf numFmtId="169" fontId="32" fillId="31" borderId="35" xfId="28" applyNumberFormat="1" applyFont="1" applyFill="1" applyBorder="1" applyProtection="1"/>
    <xf numFmtId="170" fontId="32" fillId="31" borderId="38" xfId="0" applyNumberFormat="1" applyFont="1" applyFill="1" applyBorder="1"/>
    <xf numFmtId="174" fontId="32" fillId="31" borderId="35" xfId="0" applyNumberFormat="1" applyFont="1" applyFill="1" applyBorder="1"/>
    <xf numFmtId="0" fontId="32" fillId="31" borderId="38" xfId="0" applyFont="1" applyFill="1" applyBorder="1" applyAlignment="1">
      <alignment horizontal="center"/>
    </xf>
    <xf numFmtId="171" fontId="32" fillId="31" borderId="35" xfId="0" applyNumberFormat="1" applyFont="1" applyFill="1" applyBorder="1" applyAlignment="1">
      <alignment horizontal="right"/>
    </xf>
    <xf numFmtId="171" fontId="32" fillId="31" borderId="38" xfId="0" applyNumberFormat="1" applyFont="1" applyFill="1" applyBorder="1" applyAlignment="1">
      <alignment horizontal="right"/>
    </xf>
    <xf numFmtId="0" fontId="31" fillId="28" borderId="0" xfId="0" applyFont="1" applyFill="1" applyAlignment="1" applyProtection="1">
      <alignment horizontal="center"/>
      <protection locked="0"/>
    </xf>
    <xf numFmtId="0" fontId="31" fillId="28" borderId="0" xfId="0" applyFont="1" applyFill="1" applyAlignment="1">
      <alignment horizontal="center"/>
    </xf>
    <xf numFmtId="0" fontId="31" fillId="28" borderId="57" xfId="0" applyFont="1" applyFill="1" applyBorder="1" applyAlignment="1" applyProtection="1">
      <alignment horizontal="center"/>
      <protection locked="0"/>
    </xf>
    <xf numFmtId="171" fontId="31" fillId="28" borderId="14" xfId="0" applyNumberFormat="1" applyFont="1" applyFill="1" applyBorder="1" applyAlignment="1">
      <alignment horizontal="right"/>
    </xf>
    <xf numFmtId="172" fontId="32" fillId="28" borderId="34" xfId="0" applyNumberFormat="1" applyFont="1" applyFill="1" applyBorder="1"/>
    <xf numFmtId="1" fontId="32" fillId="28" borderId="35" xfId="0" applyNumberFormat="1" applyFont="1" applyFill="1" applyBorder="1" applyAlignment="1">
      <alignment horizontal="center"/>
    </xf>
    <xf numFmtId="3" fontId="32" fillId="28" borderId="38" xfId="0" applyNumberFormat="1" applyFont="1" applyFill="1" applyBorder="1"/>
    <xf numFmtId="171" fontId="32" fillId="25" borderId="31" xfId="0" applyNumberFormat="1" applyFont="1" applyFill="1" applyBorder="1" applyAlignment="1" applyProtection="1">
      <alignment horizontal="right"/>
      <protection locked="0"/>
    </xf>
    <xf numFmtId="0" fontId="31" fillId="31" borderId="47" xfId="0" applyFont="1" applyFill="1" applyBorder="1" applyAlignment="1" applyProtection="1">
      <alignment horizontal="center"/>
      <protection locked="0"/>
    </xf>
    <xf numFmtId="171" fontId="31" fillId="31" borderId="47" xfId="0" applyNumberFormat="1" applyFont="1" applyFill="1" applyBorder="1" applyAlignment="1">
      <alignment horizontal="right"/>
    </xf>
    <xf numFmtId="2" fontId="31" fillId="25" borderId="0" xfId="0" applyNumberFormat="1" applyFont="1" applyFill="1" applyProtection="1">
      <protection locked="0"/>
    </xf>
    <xf numFmtId="0" fontId="31" fillId="31" borderId="0" xfId="0" applyFont="1" applyFill="1"/>
    <xf numFmtId="2" fontId="31" fillId="31" borderId="14" xfId="0" applyNumberFormat="1" applyFont="1" applyFill="1" applyBorder="1"/>
    <xf numFmtId="0" fontId="31" fillId="31" borderId="14" xfId="0" applyFont="1" applyFill="1" applyBorder="1"/>
    <xf numFmtId="0" fontId="31" fillId="31" borderId="14" xfId="0" applyFont="1" applyFill="1" applyBorder="1" applyAlignment="1">
      <alignment horizontal="center"/>
    </xf>
    <xf numFmtId="0" fontId="31" fillId="31" borderId="47" xfId="0" applyFont="1" applyFill="1" applyBorder="1" applyAlignment="1">
      <alignment horizontal="center"/>
    </xf>
    <xf numFmtId="0" fontId="32" fillId="31" borderId="37" xfId="0" applyFont="1" applyFill="1" applyBorder="1"/>
    <xf numFmtId="171" fontId="32" fillId="25" borderId="42" xfId="0" applyNumberFormat="1" applyFont="1" applyFill="1" applyBorder="1" applyAlignment="1" applyProtection="1">
      <alignment horizontal="right"/>
      <protection locked="0"/>
    </xf>
    <xf numFmtId="171" fontId="32" fillId="25" borderId="30" xfId="0" applyNumberFormat="1" applyFont="1" applyFill="1" applyBorder="1" applyAlignment="1" applyProtection="1">
      <alignment horizontal="right"/>
      <protection locked="0"/>
    </xf>
    <xf numFmtId="2" fontId="31" fillId="31" borderId="0" xfId="0" applyNumberFormat="1" applyFont="1" applyFill="1" applyProtection="1">
      <protection locked="0"/>
    </xf>
    <xf numFmtId="171" fontId="32" fillId="28" borderId="38" xfId="0" applyNumberFormat="1" applyFont="1" applyFill="1" applyBorder="1"/>
    <xf numFmtId="0" fontId="31" fillId="28" borderId="14" xfId="0" applyFont="1" applyFill="1" applyBorder="1" applyAlignment="1">
      <alignment horizontal="center"/>
    </xf>
    <xf numFmtId="15" fontId="31" fillId="25" borderId="22" xfId="0" applyNumberFormat="1" applyFont="1" applyFill="1" applyBorder="1" applyProtection="1">
      <protection locked="0"/>
    </xf>
    <xf numFmtId="168" fontId="32" fillId="31" borderId="35" xfId="0" applyNumberFormat="1" applyFont="1" applyFill="1" applyBorder="1"/>
    <xf numFmtId="0" fontId="2" fillId="24" borderId="44" xfId="0" applyFont="1" applyFill="1" applyBorder="1" applyAlignment="1">
      <alignment horizontal="left"/>
    </xf>
    <xf numFmtId="0" fontId="2" fillId="24" borderId="63" xfId="0" applyFont="1" applyFill="1" applyBorder="1" applyAlignment="1">
      <alignment horizontal="left"/>
    </xf>
    <xf numFmtId="0" fontId="2" fillId="24" borderId="12" xfId="0" applyFont="1" applyFill="1" applyBorder="1" applyAlignment="1">
      <alignment horizontal="left"/>
    </xf>
    <xf numFmtId="0" fontId="0" fillId="0" borderId="44" xfId="0" applyBorder="1"/>
    <xf numFmtId="0" fontId="0" fillId="0" borderId="45" xfId="0" applyBorder="1"/>
    <xf numFmtId="2" fontId="2" fillId="24" borderId="64" xfId="0" applyNumberFormat="1" applyFont="1" applyFill="1" applyBorder="1" applyAlignment="1">
      <alignment horizontal="center"/>
    </xf>
    <xf numFmtId="170" fontId="2" fillId="26" borderId="0" xfId="0" applyNumberFormat="1" applyFont="1" applyFill="1" applyAlignment="1">
      <alignment horizontal="center"/>
    </xf>
    <xf numFmtId="171" fontId="32" fillId="31" borderId="38" xfId="0" applyNumberFormat="1" applyFont="1" applyFill="1" applyBorder="1"/>
    <xf numFmtId="0" fontId="31" fillId="31" borderId="0" xfId="0" applyFont="1" applyFill="1" applyAlignment="1">
      <alignment horizontal="right"/>
    </xf>
    <xf numFmtId="171" fontId="32" fillId="31" borderId="35" xfId="0" applyNumberFormat="1" applyFont="1" applyFill="1" applyBorder="1"/>
    <xf numFmtId="171" fontId="32" fillId="31" borderId="36" xfId="0" applyNumberFormat="1" applyFont="1" applyFill="1" applyBorder="1"/>
    <xf numFmtId="0" fontId="32" fillId="31" borderId="30" xfId="0" applyFont="1" applyFill="1" applyBorder="1" applyAlignment="1">
      <alignment horizontal="center" wrapText="1"/>
    </xf>
    <xf numFmtId="0" fontId="32" fillId="31" borderId="30" xfId="0" applyFont="1" applyFill="1" applyBorder="1" applyAlignment="1">
      <alignment horizontal="center"/>
    </xf>
    <xf numFmtId="0" fontId="32" fillId="31" borderId="53" xfId="0" applyFont="1" applyFill="1" applyBorder="1" applyAlignment="1">
      <alignment horizontal="right"/>
    </xf>
    <xf numFmtId="0" fontId="32" fillId="31" borderId="31" xfId="0" applyFont="1" applyFill="1" applyBorder="1" applyAlignment="1">
      <alignment horizontal="right"/>
    </xf>
    <xf numFmtId="0" fontId="32" fillId="28" borderId="30" xfId="0" applyFont="1" applyFill="1" applyBorder="1" applyAlignment="1">
      <alignment horizontal="center"/>
    </xf>
    <xf numFmtId="0" fontId="32" fillId="28" borderId="53" xfId="0" applyFont="1" applyFill="1" applyBorder="1"/>
    <xf numFmtId="0" fontId="32" fillId="28" borderId="31" xfId="0" applyFont="1" applyFill="1" applyBorder="1"/>
    <xf numFmtId="0" fontId="2" fillId="26" borderId="22" xfId="43" applyFill="1" applyBorder="1" applyAlignment="1">
      <alignment horizontal="center"/>
    </xf>
    <xf numFmtId="0" fontId="2" fillId="26" borderId="0" xfId="43" applyFill="1" applyAlignment="1">
      <alignment horizontal="left"/>
    </xf>
    <xf numFmtId="0" fontId="2" fillId="26" borderId="23" xfId="43" applyFill="1" applyBorder="1" applyAlignment="1">
      <alignment horizontal="left"/>
    </xf>
    <xf numFmtId="0" fontId="2" fillId="26" borderId="22" xfId="43" applyFill="1" applyBorder="1" applyAlignment="1">
      <alignment horizontal="left"/>
    </xf>
    <xf numFmtId="0" fontId="2" fillId="26" borderId="22" xfId="0" applyFont="1" applyFill="1" applyBorder="1"/>
    <xf numFmtId="0" fontId="0" fillId="26" borderId="0" xfId="0" applyFill="1"/>
    <xf numFmtId="0" fontId="0" fillId="26" borderId="23" xfId="0" applyFill="1" applyBorder="1"/>
    <xf numFmtId="0" fontId="2" fillId="26" borderId="19" xfId="0" applyFont="1" applyFill="1" applyBorder="1"/>
    <xf numFmtId="0" fontId="0" fillId="26" borderId="20" xfId="0" applyFill="1" applyBorder="1"/>
    <xf numFmtId="0" fontId="0" fillId="26" borderId="21" xfId="0" applyFill="1" applyBorder="1"/>
    <xf numFmtId="0" fontId="2" fillId="26" borderId="22" xfId="0" applyFont="1" applyFill="1" applyBorder="1" applyAlignment="1">
      <alignment horizontal="left"/>
    </xf>
    <xf numFmtId="0" fontId="2" fillId="26" borderId="0" xfId="0" applyFont="1" applyFill="1" applyAlignment="1">
      <alignment horizontal="left"/>
    </xf>
    <xf numFmtId="0" fontId="2" fillId="26" borderId="24" xfId="0" applyFont="1" applyFill="1" applyBorder="1" applyAlignment="1">
      <alignment horizontal="left"/>
    </xf>
    <xf numFmtId="0" fontId="0" fillId="26" borderId="25" xfId="0" applyFill="1" applyBorder="1"/>
    <xf numFmtId="0" fontId="0" fillId="26" borderId="26" xfId="0" applyFill="1" applyBorder="1"/>
    <xf numFmtId="0" fontId="2" fillId="26" borderId="37" xfId="0" applyFont="1" applyFill="1" applyBorder="1"/>
    <xf numFmtId="0" fontId="0" fillId="26" borderId="38" xfId="0" applyFill="1" applyBorder="1"/>
    <xf numFmtId="0" fontId="0" fillId="26" borderId="39" xfId="0" applyFill="1" applyBorder="1"/>
    <xf numFmtId="0" fontId="4" fillId="26" borderId="22" xfId="0" applyFont="1" applyFill="1" applyBorder="1" applyAlignment="1">
      <alignment horizontal="left"/>
    </xf>
    <xf numFmtId="0" fontId="4" fillId="26" borderId="19" xfId="0" applyFont="1" applyFill="1" applyBorder="1" applyAlignment="1">
      <alignment horizontal="left"/>
    </xf>
    <xf numFmtId="0" fontId="4" fillId="26" borderId="24" xfId="0" applyFont="1" applyFill="1" applyBorder="1" applyAlignment="1">
      <alignment horizontal="left"/>
    </xf>
    <xf numFmtId="0" fontId="4" fillId="26" borderId="37" xfId="0" applyFont="1" applyFill="1" applyBorder="1" applyAlignment="1">
      <alignment horizontal="left"/>
    </xf>
    <xf numFmtId="0" fontId="32" fillId="31" borderId="43" xfId="0" applyFont="1" applyFill="1" applyBorder="1" applyAlignment="1">
      <alignment horizontal="center" wrapText="1"/>
    </xf>
    <xf numFmtId="0" fontId="32" fillId="31" borderId="30" xfId="0" applyFont="1" applyFill="1" applyBorder="1"/>
    <xf numFmtId="0" fontId="32" fillId="31" borderId="55" xfId="0" applyFont="1" applyFill="1" applyBorder="1" applyAlignment="1">
      <alignment horizontal="center"/>
    </xf>
    <xf numFmtId="0" fontId="4" fillId="26" borderId="0" xfId="0" applyFont="1" applyFill="1" applyAlignment="1">
      <alignment horizontal="center" vertical="center" wrapText="1"/>
    </xf>
    <xf numFmtId="0" fontId="4" fillId="26" borderId="23" xfId="0" applyFont="1" applyFill="1" applyBorder="1" applyAlignment="1">
      <alignment horizontal="center" vertical="center" wrapText="1"/>
    </xf>
    <xf numFmtId="0" fontId="2" fillId="26" borderId="0" xfId="0" applyFont="1" applyFill="1" applyAlignment="1">
      <alignment horizontal="center" wrapText="1"/>
    </xf>
    <xf numFmtId="0" fontId="0" fillId="26" borderId="0" xfId="0" applyFill="1" applyAlignment="1">
      <alignment horizontal="center"/>
    </xf>
    <xf numFmtId="171" fontId="0" fillId="26" borderId="0" xfId="0" applyNumberFormat="1" applyFill="1" applyAlignment="1">
      <alignment horizontal="center"/>
    </xf>
    <xf numFmtId="0" fontId="0" fillId="26" borderId="25" xfId="0" applyFill="1" applyBorder="1" applyAlignment="1">
      <alignment horizontal="center"/>
    </xf>
    <xf numFmtId="0" fontId="4" fillId="26" borderId="22" xfId="0" applyFont="1" applyFill="1" applyBorder="1" applyAlignment="1">
      <alignment horizontal="center" vertical="center"/>
    </xf>
    <xf numFmtId="0" fontId="0" fillId="26" borderId="22" xfId="0" applyFill="1" applyBorder="1" applyAlignment="1">
      <alignment horizontal="center" vertical="center"/>
    </xf>
    <xf numFmtId="1" fontId="2" fillId="26" borderId="22" xfId="0" applyNumberFormat="1" applyFont="1" applyFill="1" applyBorder="1" applyAlignment="1">
      <alignment horizontal="center" vertical="center"/>
    </xf>
    <xf numFmtId="0" fontId="2" fillId="26" borderId="22" xfId="0" applyFont="1" applyFill="1" applyBorder="1" applyAlignment="1">
      <alignment horizontal="center" vertical="center"/>
    </xf>
    <xf numFmtId="0" fontId="0" fillId="26" borderId="24" xfId="0" applyFill="1" applyBorder="1" applyAlignment="1">
      <alignment horizontal="center" vertical="center"/>
    </xf>
    <xf numFmtId="0" fontId="2" fillId="26" borderId="23" xfId="0" applyFont="1" applyFill="1" applyBorder="1" applyAlignment="1">
      <alignment horizontal="center" wrapText="1"/>
    </xf>
    <xf numFmtId="0" fontId="0" fillId="26" borderId="23" xfId="0" applyFill="1" applyBorder="1" applyAlignment="1">
      <alignment horizontal="center"/>
    </xf>
    <xf numFmtId="171" fontId="0" fillId="26" borderId="23" xfId="0" applyNumberFormat="1" applyFill="1" applyBorder="1" applyAlignment="1">
      <alignment horizontal="center"/>
    </xf>
    <xf numFmtId="0" fontId="0" fillId="26" borderId="26" xfId="0" applyFill="1" applyBorder="1" applyAlignment="1">
      <alignment horizontal="center"/>
    </xf>
    <xf numFmtId="0" fontId="2" fillId="26" borderId="23" xfId="0" applyFont="1" applyFill="1" applyBorder="1" applyAlignment="1">
      <alignment horizontal="center" vertical="center" wrapText="1"/>
    </xf>
    <xf numFmtId="0" fontId="0" fillId="26" borderId="23" xfId="0" applyFill="1" applyBorder="1" applyAlignment="1">
      <alignment horizontal="center" vertical="center"/>
    </xf>
    <xf numFmtId="171" fontId="4" fillId="26" borderId="23" xfId="0" applyNumberFormat="1" applyFont="1" applyFill="1" applyBorder="1" applyAlignment="1">
      <alignment horizontal="center" vertical="center"/>
    </xf>
    <xf numFmtId="171" fontId="0" fillId="26" borderId="23" xfId="0" applyNumberFormat="1" applyFill="1" applyBorder="1" applyAlignment="1">
      <alignment horizontal="center" vertical="center"/>
    </xf>
    <xf numFmtId="171" fontId="4" fillId="26" borderId="26" xfId="0" applyNumberFormat="1" applyFont="1" applyFill="1" applyBorder="1" applyAlignment="1">
      <alignment horizontal="center" vertical="center"/>
    </xf>
    <xf numFmtId="0" fontId="0" fillId="26" borderId="26" xfId="0" applyFill="1" applyBorder="1" applyAlignment="1">
      <alignment horizontal="center" vertical="center"/>
    </xf>
    <xf numFmtId="0" fontId="4" fillId="26" borderId="0" xfId="0" applyFont="1" applyFill="1" applyAlignment="1">
      <alignment horizontal="center"/>
    </xf>
    <xf numFmtId="1" fontId="4" fillId="26" borderId="25" xfId="0" applyNumberFormat="1" applyFont="1" applyFill="1" applyBorder="1" applyAlignment="1">
      <alignment horizontal="center"/>
    </xf>
    <xf numFmtId="171" fontId="0" fillId="26" borderId="26" xfId="0" applyNumberFormat="1" applyFill="1" applyBorder="1" applyAlignment="1">
      <alignment horizontal="center"/>
    </xf>
    <xf numFmtId="165" fontId="4" fillId="26" borderId="25" xfId="0" applyNumberFormat="1" applyFont="1" applyFill="1" applyBorder="1" applyAlignment="1">
      <alignment horizontal="center"/>
    </xf>
    <xf numFmtId="171" fontId="2" fillId="26" borderId="25" xfId="0" applyNumberFormat="1" applyFont="1" applyFill="1" applyBorder="1" applyAlignment="1">
      <alignment horizontal="center"/>
    </xf>
    <xf numFmtId="1" fontId="2" fillId="26" borderId="24" xfId="0" applyNumberFormat="1" applyFont="1" applyFill="1" applyBorder="1" applyAlignment="1">
      <alignment horizontal="center" vertical="center"/>
    </xf>
    <xf numFmtId="1" fontId="2" fillId="26" borderId="25" xfId="0" applyNumberFormat="1" applyFont="1" applyFill="1" applyBorder="1" applyAlignment="1">
      <alignment horizontal="center"/>
    </xf>
    <xf numFmtId="165" fontId="4" fillId="26" borderId="26" xfId="0" applyNumberFormat="1" applyFont="1" applyFill="1" applyBorder="1" applyAlignment="1">
      <alignment horizontal="center"/>
    </xf>
    <xf numFmtId="165" fontId="4" fillId="26" borderId="26" xfId="0" applyNumberFormat="1" applyFont="1" applyFill="1" applyBorder="1" applyAlignment="1">
      <alignment horizontal="center" vertical="center"/>
    </xf>
    <xf numFmtId="0" fontId="4" fillId="26" borderId="24" xfId="0" applyFont="1" applyFill="1" applyBorder="1" applyAlignment="1">
      <alignment horizontal="center" vertical="center"/>
    </xf>
    <xf numFmtId="1" fontId="4" fillId="26" borderId="37" xfId="0" applyNumberFormat="1" applyFont="1" applyFill="1" applyBorder="1" applyAlignment="1">
      <alignment horizontal="center" vertical="center"/>
    </xf>
    <xf numFmtId="171" fontId="4" fillId="26" borderId="38" xfId="0" applyNumberFormat="1" applyFont="1" applyFill="1" applyBorder="1" applyAlignment="1">
      <alignment horizontal="center"/>
    </xf>
    <xf numFmtId="171" fontId="4" fillId="26" borderId="39" xfId="0" applyNumberFormat="1" applyFont="1" applyFill="1" applyBorder="1" applyAlignment="1">
      <alignment horizontal="center" vertical="center"/>
    </xf>
    <xf numFmtId="1" fontId="4" fillId="26" borderId="38" xfId="0" applyNumberFormat="1" applyFont="1" applyFill="1" applyBorder="1" applyAlignment="1">
      <alignment horizontal="center"/>
    </xf>
    <xf numFmtId="171" fontId="4" fillId="26" borderId="39" xfId="0" applyNumberFormat="1" applyFont="1" applyFill="1" applyBorder="1" applyAlignment="1">
      <alignment horizontal="center"/>
    </xf>
    <xf numFmtId="0" fontId="32" fillId="33" borderId="30" xfId="0" applyFont="1" applyFill="1" applyBorder="1" applyAlignment="1">
      <alignment horizontal="center"/>
    </xf>
    <xf numFmtId="0" fontId="31" fillId="33" borderId="14" xfId="0" applyFont="1" applyFill="1" applyBorder="1" applyAlignment="1" applyProtection="1">
      <alignment horizontal="center"/>
      <protection locked="0"/>
    </xf>
    <xf numFmtId="0" fontId="31" fillId="33" borderId="47" xfId="0" applyFont="1" applyFill="1" applyBorder="1" applyAlignment="1" applyProtection="1">
      <alignment horizontal="center"/>
      <protection locked="0"/>
    </xf>
    <xf numFmtId="171" fontId="31" fillId="33" borderId="14" xfId="0" applyNumberFormat="1" applyFont="1" applyFill="1" applyBorder="1" applyAlignment="1">
      <alignment horizontal="right"/>
    </xf>
    <xf numFmtId="171" fontId="31" fillId="33" borderId="47" xfId="0" applyNumberFormat="1" applyFont="1" applyFill="1" applyBorder="1" applyAlignment="1">
      <alignment horizontal="right"/>
    </xf>
    <xf numFmtId="171" fontId="32" fillId="33" borderId="35" xfId="0" applyNumberFormat="1" applyFont="1" applyFill="1" applyBorder="1" applyAlignment="1">
      <alignment horizontal="right"/>
    </xf>
    <xf numFmtId="0" fontId="32" fillId="33" borderId="53" xfId="0" applyFont="1" applyFill="1" applyBorder="1" applyAlignment="1">
      <alignment horizontal="left"/>
    </xf>
    <xf numFmtId="1" fontId="31" fillId="33" borderId="14" xfId="0" applyNumberFormat="1" applyFont="1" applyFill="1" applyBorder="1" applyAlignment="1">
      <alignment horizontal="center"/>
    </xf>
    <xf numFmtId="2" fontId="31" fillId="33" borderId="14" xfId="0" applyNumberFormat="1" applyFont="1" applyFill="1" applyBorder="1" applyAlignment="1">
      <alignment horizontal="right" wrapText="1"/>
    </xf>
    <xf numFmtId="1" fontId="32" fillId="33" borderId="56" xfId="0" applyNumberFormat="1" applyFont="1" applyFill="1" applyBorder="1" applyAlignment="1">
      <alignment horizontal="center"/>
    </xf>
    <xf numFmtId="0" fontId="31" fillId="33" borderId="14" xfId="0" applyFont="1" applyFill="1" applyBorder="1" applyAlignment="1">
      <alignment horizontal="center"/>
    </xf>
    <xf numFmtId="1" fontId="32" fillId="33" borderId="35" xfId="0" applyNumberFormat="1" applyFont="1" applyFill="1" applyBorder="1" applyAlignment="1">
      <alignment horizontal="center"/>
    </xf>
    <xf numFmtId="172" fontId="32" fillId="33" borderId="34" xfId="0" applyNumberFormat="1" applyFont="1" applyFill="1" applyBorder="1" applyProtection="1">
      <protection locked="0"/>
    </xf>
    <xf numFmtId="3" fontId="32" fillId="33" borderId="38" xfId="0" applyNumberFormat="1" applyFont="1" applyFill="1" applyBorder="1"/>
    <xf numFmtId="164" fontId="32" fillId="25" borderId="42" xfId="0" applyNumberFormat="1" applyFont="1" applyFill="1" applyBorder="1" applyAlignment="1" applyProtection="1">
      <alignment horizontal="right"/>
      <protection locked="0"/>
    </xf>
    <xf numFmtId="165" fontId="32" fillId="25" borderId="12" xfId="0" applyNumberFormat="1" applyFont="1" applyFill="1" applyBorder="1" applyAlignment="1" applyProtection="1">
      <alignment horizontal="right"/>
      <protection locked="0"/>
    </xf>
    <xf numFmtId="0" fontId="2" fillId="26" borderId="24" xfId="0" applyFont="1" applyFill="1" applyBorder="1"/>
    <xf numFmtId="0" fontId="2" fillId="25" borderId="0" xfId="0" applyFont="1" applyFill="1" applyAlignment="1">
      <alignment horizontal="center"/>
    </xf>
    <xf numFmtId="0" fontId="32" fillId="33" borderId="61" xfId="0" applyFont="1" applyFill="1" applyBorder="1" applyAlignment="1">
      <alignment horizontal="center" vertical="center"/>
    </xf>
    <xf numFmtId="0" fontId="32" fillId="33" borderId="48" xfId="0" applyFont="1" applyFill="1" applyBorder="1" applyAlignment="1">
      <alignment horizontal="center" vertical="center"/>
    </xf>
    <xf numFmtId="0" fontId="32" fillId="33" borderId="57" xfId="0" applyFont="1" applyFill="1" applyBorder="1" applyAlignment="1">
      <alignment horizontal="center" vertical="center" wrapText="1"/>
    </xf>
    <xf numFmtId="0" fontId="32" fillId="33" borderId="49" xfId="0" applyFont="1" applyFill="1" applyBorder="1" applyAlignment="1">
      <alignment horizontal="center" vertical="center" wrapText="1"/>
    </xf>
    <xf numFmtId="0" fontId="32" fillId="28" borderId="42" xfId="0" applyFont="1" applyFill="1" applyBorder="1" applyAlignment="1">
      <alignment horizontal="center" vertical="center" wrapText="1"/>
    </xf>
    <xf numFmtId="0" fontId="32" fillId="28" borderId="30" xfId="0" applyFont="1" applyFill="1" applyBorder="1" applyAlignment="1">
      <alignment horizontal="center" vertical="center" wrapText="1"/>
    </xf>
    <xf numFmtId="0" fontId="23" fillId="28" borderId="19" xfId="0" applyFont="1" applyFill="1" applyBorder="1" applyAlignment="1">
      <alignment horizontal="center" vertical="center" wrapText="1"/>
    </xf>
    <xf numFmtId="0" fontId="23" fillId="28" borderId="20" xfId="0" applyFont="1" applyFill="1" applyBorder="1" applyAlignment="1">
      <alignment horizontal="center" vertical="center" wrapText="1"/>
    </xf>
    <xf numFmtId="0" fontId="23" fillId="28" borderId="24" xfId="0" applyFont="1" applyFill="1" applyBorder="1" applyAlignment="1">
      <alignment horizontal="center" vertical="center" wrapText="1"/>
    </xf>
    <xf numFmtId="0" fontId="23" fillId="28" borderId="25" xfId="0" applyFont="1" applyFill="1" applyBorder="1" applyAlignment="1">
      <alignment horizontal="center" vertical="center" wrapText="1"/>
    </xf>
    <xf numFmtId="0" fontId="32" fillId="28" borderId="46" xfId="0" applyFont="1" applyFill="1" applyBorder="1" applyAlignment="1">
      <alignment horizontal="center" vertical="center"/>
    </xf>
    <xf numFmtId="0" fontId="32" fillId="28" borderId="48" xfId="0" applyFont="1" applyFill="1" applyBorder="1" applyAlignment="1">
      <alignment horizontal="center" vertical="center"/>
    </xf>
    <xf numFmtId="0" fontId="32" fillId="28" borderId="14" xfId="0" applyFont="1" applyFill="1" applyBorder="1" applyAlignment="1">
      <alignment horizontal="center" wrapText="1"/>
    </xf>
    <xf numFmtId="0" fontId="32" fillId="28" borderId="49" xfId="0" applyFont="1" applyFill="1" applyBorder="1" applyAlignment="1">
      <alignment horizontal="center" wrapText="1"/>
    </xf>
    <xf numFmtId="0" fontId="32" fillId="28" borderId="17" xfId="0" applyFont="1" applyFill="1" applyBorder="1" applyAlignment="1">
      <alignment horizontal="center"/>
    </xf>
    <xf numFmtId="0" fontId="32" fillId="28" borderId="18" xfId="0" applyFont="1" applyFill="1" applyBorder="1" applyAlignment="1">
      <alignment horizontal="center"/>
    </xf>
    <xf numFmtId="0" fontId="32" fillId="28" borderId="14" xfId="0" applyFont="1" applyFill="1" applyBorder="1" applyAlignment="1">
      <alignment horizontal="center" vertical="center"/>
    </xf>
    <xf numFmtId="0" fontId="32" fillId="28" borderId="49" xfId="0" applyFont="1" applyFill="1" applyBorder="1" applyAlignment="1">
      <alignment horizontal="center" vertical="center"/>
    </xf>
    <xf numFmtId="0" fontId="32" fillId="33" borderId="57" xfId="0" applyFont="1" applyFill="1" applyBorder="1" applyAlignment="1">
      <alignment horizontal="center" vertical="center"/>
    </xf>
    <xf numFmtId="0" fontId="32" fillId="33" borderId="49" xfId="0" applyFont="1" applyFill="1" applyBorder="1" applyAlignment="1">
      <alignment horizontal="center" vertical="center"/>
    </xf>
    <xf numFmtId="0" fontId="32" fillId="33" borderId="58" xfId="0" applyFont="1" applyFill="1" applyBorder="1" applyAlignment="1">
      <alignment horizontal="center"/>
    </xf>
    <xf numFmtId="0" fontId="32" fillId="33" borderId="54" xfId="0" applyFont="1" applyFill="1" applyBorder="1" applyAlignment="1">
      <alignment horizontal="center"/>
    </xf>
    <xf numFmtId="0" fontId="24" fillId="30" borderId="19" xfId="0" applyFont="1" applyFill="1" applyBorder="1" applyAlignment="1" applyProtection="1">
      <alignment horizontal="center"/>
      <protection locked="0"/>
    </xf>
    <xf numFmtId="0" fontId="24" fillId="30" borderId="20" xfId="0" applyFont="1" applyFill="1" applyBorder="1" applyAlignment="1" applyProtection="1">
      <alignment horizontal="center"/>
      <protection locked="0"/>
    </xf>
    <xf numFmtId="0" fontId="0" fillId="0" borderId="20" xfId="0" applyBorder="1" applyProtection="1">
      <protection locked="0"/>
    </xf>
    <xf numFmtId="0" fontId="0" fillId="0" borderId="21" xfId="0" applyBorder="1" applyProtection="1">
      <protection locked="0"/>
    </xf>
    <xf numFmtId="0" fontId="23" fillId="33" borderId="19"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3" fillId="33" borderId="51" xfId="0" applyFont="1" applyFill="1" applyBorder="1" applyAlignment="1">
      <alignment horizontal="center" vertical="center" wrapText="1"/>
    </xf>
    <xf numFmtId="0" fontId="23" fillId="33" borderId="24" xfId="0" applyFont="1" applyFill="1" applyBorder="1" applyAlignment="1">
      <alignment horizontal="center" vertical="center" wrapText="1"/>
    </xf>
    <xf numFmtId="0" fontId="23" fillId="33" borderId="25" xfId="0" applyFont="1" applyFill="1" applyBorder="1" applyAlignment="1">
      <alignment horizontal="center" vertical="center" wrapText="1"/>
    </xf>
    <xf numFmtId="0" fontId="23" fillId="33" borderId="59" xfId="0" applyFont="1" applyFill="1" applyBorder="1" applyAlignment="1">
      <alignment horizontal="center" vertical="center" wrapText="1"/>
    </xf>
    <xf numFmtId="0" fontId="32" fillId="28" borderId="47" xfId="0" applyFont="1" applyFill="1" applyBorder="1" applyAlignment="1">
      <alignment horizontal="center" vertical="center"/>
    </xf>
    <xf numFmtId="0" fontId="32" fillId="28" borderId="50" xfId="0" applyFont="1" applyFill="1" applyBorder="1" applyAlignment="1">
      <alignment horizontal="center" vertical="center"/>
    </xf>
    <xf numFmtId="0" fontId="32" fillId="31" borderId="52" xfId="0" applyFont="1" applyFill="1" applyBorder="1" applyAlignment="1">
      <alignment horizontal="center" vertical="center"/>
    </xf>
    <xf numFmtId="0" fontId="32" fillId="31" borderId="29" xfId="0" applyFont="1" applyFill="1" applyBorder="1" applyAlignment="1">
      <alignment horizontal="center" vertical="center"/>
    </xf>
    <xf numFmtId="0" fontId="32" fillId="31" borderId="42" xfId="0" applyFont="1" applyFill="1" applyBorder="1" applyAlignment="1">
      <alignment horizontal="center" wrapText="1"/>
    </xf>
    <xf numFmtId="0" fontId="32" fillId="31" borderId="30" xfId="0" applyFont="1" applyFill="1" applyBorder="1" applyAlignment="1">
      <alignment horizontal="center" wrapText="1"/>
    </xf>
    <xf numFmtId="0" fontId="32" fillId="31" borderId="42" xfId="0" applyFont="1" applyFill="1" applyBorder="1" applyAlignment="1">
      <alignment horizontal="center"/>
    </xf>
    <xf numFmtId="0" fontId="23" fillId="31" borderId="19" xfId="0" applyFont="1" applyFill="1" applyBorder="1" applyAlignment="1">
      <alignment horizontal="center" vertical="center" wrapText="1"/>
    </xf>
    <xf numFmtId="0" fontId="23" fillId="31" borderId="20" xfId="0" applyFont="1" applyFill="1" applyBorder="1" applyAlignment="1">
      <alignment horizontal="center" vertical="center" wrapText="1"/>
    </xf>
    <xf numFmtId="0" fontId="23" fillId="31" borderId="24" xfId="0" applyFont="1" applyFill="1" applyBorder="1" applyAlignment="1">
      <alignment horizontal="center" vertical="center" wrapText="1"/>
    </xf>
    <xf numFmtId="0" fontId="23" fillId="31" borderId="25" xfId="0" applyFont="1" applyFill="1" applyBorder="1" applyAlignment="1">
      <alignment horizontal="center" vertical="center" wrapText="1"/>
    </xf>
    <xf numFmtId="0" fontId="4" fillId="26" borderId="19" xfId="0" applyFont="1" applyFill="1" applyBorder="1" applyAlignment="1">
      <alignment horizontal="center" wrapText="1"/>
    </xf>
    <xf numFmtId="0" fontId="4" fillId="26" borderId="20" xfId="0" applyFont="1" applyFill="1" applyBorder="1" applyAlignment="1">
      <alignment horizontal="center" wrapText="1"/>
    </xf>
    <xf numFmtId="0" fontId="4" fillId="26" borderId="21" xfId="0" applyFont="1" applyFill="1" applyBorder="1" applyAlignment="1">
      <alignment horizontal="center" wrapText="1"/>
    </xf>
    <xf numFmtId="0" fontId="32" fillId="31" borderId="53" xfId="0" applyFont="1" applyFill="1" applyBorder="1" applyAlignment="1">
      <alignment horizontal="center" vertical="center"/>
    </xf>
    <xf numFmtId="0" fontId="32" fillId="31" borderId="31" xfId="0" applyFont="1" applyFill="1" applyBorder="1" applyAlignment="1">
      <alignment horizontal="center" vertical="center"/>
    </xf>
    <xf numFmtId="0" fontId="32" fillId="31" borderId="42" xfId="0" applyFont="1" applyFill="1" applyBorder="1" applyAlignment="1">
      <alignment horizontal="center" vertical="center"/>
    </xf>
    <xf numFmtId="0" fontId="32" fillId="31" borderId="30" xfId="0" applyFont="1" applyFill="1" applyBorder="1" applyAlignment="1">
      <alignment horizontal="center" vertical="center"/>
    </xf>
    <xf numFmtId="0" fontId="32" fillId="31" borderId="57" xfId="0" applyFont="1" applyFill="1" applyBorder="1" applyAlignment="1">
      <alignment horizontal="center" vertical="center"/>
    </xf>
    <xf numFmtId="0" fontId="32" fillId="31" borderId="49" xfId="0" applyFont="1" applyFill="1" applyBorder="1" applyAlignment="1">
      <alignment horizontal="center" vertical="center"/>
    </xf>
    <xf numFmtId="0" fontId="23" fillId="31" borderId="20" xfId="0" applyFont="1" applyFill="1" applyBorder="1" applyAlignment="1">
      <alignment horizontal="center" vertical="center"/>
    </xf>
    <xf numFmtId="0" fontId="23" fillId="31" borderId="51" xfId="0" applyFont="1" applyFill="1" applyBorder="1" applyAlignment="1">
      <alignment horizontal="center" vertical="center"/>
    </xf>
    <xf numFmtId="0" fontId="23" fillId="31" borderId="25" xfId="0" applyFont="1" applyFill="1" applyBorder="1" applyAlignment="1">
      <alignment horizontal="center" vertical="center"/>
    </xf>
    <xf numFmtId="0" fontId="23" fillId="31" borderId="59" xfId="0" applyFont="1" applyFill="1" applyBorder="1" applyAlignment="1">
      <alignment horizontal="center" vertical="center"/>
    </xf>
    <xf numFmtId="0" fontId="32" fillId="31" borderId="20" xfId="0" applyFont="1" applyFill="1" applyBorder="1" applyAlignment="1">
      <alignment horizontal="center" vertical="center"/>
    </xf>
    <xf numFmtId="0" fontId="32" fillId="31" borderId="25" xfId="0" applyFont="1" applyFill="1" applyBorder="1" applyAlignment="1">
      <alignment horizontal="center" vertical="center"/>
    </xf>
    <xf numFmtId="0" fontId="32" fillId="31" borderId="60" xfId="0" applyFont="1" applyFill="1" applyBorder="1" applyAlignment="1">
      <alignment horizontal="center" vertical="center"/>
    </xf>
    <xf numFmtId="0" fontId="32" fillId="31" borderId="50" xfId="0" applyFont="1" applyFill="1" applyBorder="1" applyAlignment="1">
      <alignment horizontal="center" vertical="center"/>
    </xf>
    <xf numFmtId="0" fontId="32" fillId="31" borderId="58" xfId="0" applyFont="1" applyFill="1" applyBorder="1" applyAlignment="1">
      <alignment horizontal="center" vertical="center"/>
    </xf>
    <xf numFmtId="0" fontId="32" fillId="31" borderId="55" xfId="0" applyFont="1" applyFill="1" applyBorder="1" applyAlignment="1">
      <alignment horizontal="center" vertical="center"/>
    </xf>
    <xf numFmtId="14" fontId="23" fillId="31" borderId="19" xfId="0" applyNumberFormat="1" applyFont="1" applyFill="1" applyBorder="1" applyAlignment="1">
      <alignment horizontal="right" vertical="center"/>
    </xf>
    <xf numFmtId="14" fontId="23" fillId="31" borderId="20" xfId="0" applyNumberFormat="1" applyFont="1" applyFill="1" applyBorder="1" applyAlignment="1">
      <alignment horizontal="right" vertical="center"/>
    </xf>
    <xf numFmtId="14" fontId="23" fillId="31" borderId="24" xfId="0" applyNumberFormat="1" applyFont="1" applyFill="1" applyBorder="1" applyAlignment="1">
      <alignment horizontal="right" vertical="center"/>
    </xf>
    <xf numFmtId="14" fontId="23" fillId="31" borderId="25" xfId="0" applyNumberFormat="1" applyFont="1" applyFill="1" applyBorder="1" applyAlignment="1">
      <alignment horizontal="right" vertical="center"/>
    </xf>
    <xf numFmtId="0" fontId="23" fillId="31" borderId="20" xfId="0" applyFont="1" applyFill="1" applyBorder="1" applyAlignment="1">
      <alignment horizontal="left" vertical="center"/>
    </xf>
    <xf numFmtId="0" fontId="23" fillId="31" borderId="51" xfId="0" applyFont="1" applyFill="1" applyBorder="1" applyAlignment="1">
      <alignment horizontal="left" vertical="center"/>
    </xf>
    <xf numFmtId="0" fontId="23" fillId="31" borderId="25" xfId="0" applyFont="1" applyFill="1" applyBorder="1" applyAlignment="1">
      <alignment horizontal="left" vertical="center"/>
    </xf>
    <xf numFmtId="0" fontId="23" fillId="31" borderId="59" xfId="0" applyFont="1" applyFill="1" applyBorder="1" applyAlignment="1">
      <alignment horizontal="left" vertical="center"/>
    </xf>
    <xf numFmtId="0" fontId="32" fillId="33" borderId="60" xfId="0" applyFont="1" applyFill="1" applyBorder="1" applyAlignment="1">
      <alignment horizontal="center" vertical="center"/>
    </xf>
    <xf numFmtId="0" fontId="32" fillId="33" borderId="50" xfId="0" applyFont="1" applyFill="1"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4" fillId="26" borderId="61" xfId="0" applyFont="1" applyFill="1" applyBorder="1" applyAlignment="1">
      <alignment horizontal="center" vertical="center" wrapText="1"/>
    </xf>
    <xf numFmtId="0" fontId="4" fillId="26" borderId="65" xfId="0" applyFont="1" applyFill="1" applyBorder="1" applyAlignment="1">
      <alignment horizontal="center" vertical="center" wrapText="1"/>
    </xf>
    <xf numFmtId="0" fontId="4" fillId="26" borderId="60" xfId="0" applyFont="1" applyFill="1" applyBorder="1" applyAlignment="1">
      <alignment horizontal="center" vertical="center" wrapText="1"/>
    </xf>
    <xf numFmtId="0" fontId="4" fillId="26" borderId="51" xfId="0" applyFont="1" applyFill="1" applyBorder="1" applyAlignment="1">
      <alignment horizontal="center" vertical="center" wrapText="1"/>
    </xf>
    <xf numFmtId="0" fontId="4" fillId="24" borderId="37" xfId="0" applyFont="1" applyFill="1" applyBorder="1" applyAlignment="1">
      <alignment horizontal="center"/>
    </xf>
    <xf numFmtId="0" fontId="4" fillId="24" borderId="38" xfId="0" applyFont="1" applyFill="1"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4" fillId="0" borderId="37" xfId="0" applyFont="1" applyBorder="1"/>
    <xf numFmtId="0" fontId="0" fillId="0" borderId="38" xfId="0" applyBorder="1"/>
    <xf numFmtId="0" fontId="0" fillId="0" borderId="39" xfId="0" applyBorder="1"/>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47"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5" xr:uid="{00000000-0005-0000-0000-000027000000}"/>
    <cellStyle name="Normal 3" xfId="43" xr:uid="{00000000-0005-0000-0000-000028000000}"/>
    <cellStyle name="Normal 4" xfId="46" xr:uid="{00000000-0005-0000-0000-000029000000}"/>
    <cellStyle name="Note" xfId="38" builtinId="10" customBuiltin="1"/>
    <cellStyle name="Note 2" xfId="44" xr:uid="{00000000-0005-0000-0000-00002B000000}"/>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993366"/>
      <color rgb="FFC0C0C0"/>
      <color rgb="FF99FF66"/>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37"/>
    </mc:Choice>
    <mc:Fallback>
      <c:style val="37"/>
    </mc:Fallback>
  </mc:AlternateContent>
  <c:chart>
    <c:title>
      <c:tx>
        <c:rich>
          <a:bodyPr/>
          <a:lstStyle/>
          <a:p>
            <a:pPr algn="ctr">
              <a:defRPr sz="1200">
                <a:latin typeface="Arial" pitchFamily="34" charset="0"/>
                <a:cs typeface="Arial" pitchFamily="34" charset="0"/>
              </a:defRPr>
            </a:pPr>
            <a:r>
              <a:rPr lang="en-US"/>
              <a:t>Home</a:t>
            </a:r>
            <a:r>
              <a:rPr lang="en-US" baseline="0"/>
              <a:t> Electricity Consumption (kWh)</a:t>
            </a:r>
            <a:endParaRPr lang="en-US"/>
          </a:p>
        </c:rich>
      </c:tx>
      <c:overlay val="0"/>
    </c:title>
    <c:autoTitleDeleted val="0"/>
    <c:plotArea>
      <c:layout>
        <c:manualLayout>
          <c:layoutTarget val="inner"/>
          <c:xMode val="edge"/>
          <c:yMode val="edge"/>
          <c:x val="0.13225806451613187"/>
          <c:y val="0.20857142857143246"/>
          <c:w val="0.82741935483870954"/>
          <c:h val="0.51428571428571423"/>
        </c:manualLayout>
      </c:layout>
      <c:lineChart>
        <c:grouping val="standard"/>
        <c:varyColors val="0"/>
        <c:ser>
          <c:idx val="0"/>
          <c:order val="0"/>
          <c:tx>
            <c:v>kWH/Day</c:v>
          </c:tx>
          <c:trendline>
            <c:name>Trendline</c:name>
            <c:spPr>
              <a:ln w="22225">
                <a:prstDash val="sysDot"/>
              </a:ln>
            </c:spPr>
            <c:trendlineType val="linear"/>
            <c:dispRSqr val="0"/>
            <c:dispEq val="0"/>
          </c:trendline>
          <c:cat>
            <c:numRef>
              <c:f>Input!$B$24:$B$59</c:f>
              <c:numCache>
                <c:formatCode>d\-mmm\-yy</c:formatCode>
                <c:ptCount val="36"/>
              </c:numCache>
            </c:numRef>
          </c:cat>
          <c:val>
            <c:numRef>
              <c:f>Input!$E$24:$E$59</c:f>
              <c:numCache>
                <c:formatCode>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D4D1-43BE-B73E-46CF7900F868}"/>
            </c:ext>
          </c:extLst>
        </c:ser>
        <c:dLbls>
          <c:showLegendKey val="0"/>
          <c:showVal val="0"/>
          <c:showCatName val="0"/>
          <c:showSerName val="0"/>
          <c:showPercent val="0"/>
          <c:showBubbleSize val="0"/>
        </c:dLbls>
        <c:marker val="1"/>
        <c:smooth val="0"/>
        <c:axId val="115432064"/>
        <c:axId val="115433856"/>
      </c:lineChart>
      <c:dateAx>
        <c:axId val="115432064"/>
        <c:scaling>
          <c:orientation val="minMax"/>
        </c:scaling>
        <c:delete val="0"/>
        <c:axPos val="b"/>
        <c:numFmt formatCode="mmm\-yy" sourceLinked="0"/>
        <c:majorTickMark val="out"/>
        <c:minorTickMark val="none"/>
        <c:tickLblPos val="nextTo"/>
        <c:txPr>
          <a:bodyPr rot="-5400000" vert="horz"/>
          <a:lstStyle/>
          <a:p>
            <a:pPr>
              <a:defRPr sz="1000"/>
            </a:pPr>
            <a:endParaRPr lang="en-US"/>
          </a:p>
        </c:txPr>
        <c:crossAx val="115433856"/>
        <c:crosses val="autoZero"/>
        <c:auto val="1"/>
        <c:lblOffset val="100"/>
        <c:baseTimeUnit val="days"/>
        <c:majorUnit val="2"/>
        <c:majorTimeUnit val="months"/>
        <c:minorUnit val="1"/>
        <c:minorTimeUnit val="months"/>
      </c:dateAx>
      <c:valAx>
        <c:axId val="115433856"/>
        <c:scaling>
          <c:orientation val="minMax"/>
        </c:scaling>
        <c:delete val="0"/>
        <c:axPos val="l"/>
        <c:majorGridlines/>
        <c:title>
          <c:tx>
            <c:rich>
              <a:bodyPr/>
              <a:lstStyle/>
              <a:p>
                <a:pPr>
                  <a:defRPr/>
                </a:pPr>
                <a:r>
                  <a:rPr lang="en-US"/>
                  <a:t>kWh/Day
</a:t>
                </a:r>
              </a:p>
            </c:rich>
          </c:tx>
          <c:layout>
            <c:manualLayout>
              <c:xMode val="edge"/>
              <c:yMode val="edge"/>
              <c:x val="8.0645161290323047E-3"/>
              <c:y val="0.39142857142858201"/>
            </c:manualLayout>
          </c:layout>
          <c:overlay val="0"/>
        </c:title>
        <c:numFmt formatCode="0" sourceLinked="1"/>
        <c:majorTickMark val="out"/>
        <c:minorTickMark val="none"/>
        <c:tickLblPos val="nextTo"/>
        <c:txPr>
          <a:bodyPr rot="0" vert="horz"/>
          <a:lstStyle/>
          <a:p>
            <a:pPr>
              <a:defRPr/>
            </a:pPr>
            <a:endParaRPr lang="en-US"/>
          </a:p>
        </c:txPr>
        <c:crossAx val="115432064"/>
        <c:crosses val="autoZero"/>
        <c:crossBetween val="between"/>
      </c:valAx>
      <c:spPr>
        <a:solidFill>
          <a:sysClr val="window" lastClr="FFFFFF"/>
        </a:solidFill>
        <a:ln>
          <a:solidFill>
            <a:srgbClr val="808080"/>
          </a:solidFill>
        </a:ln>
      </c:spPr>
    </c:plotArea>
    <c:legend>
      <c:legendPos val="b"/>
      <c:overlay val="0"/>
    </c:legend>
    <c:plotVisOnly val="1"/>
    <c:dispBlanksAs val="gap"/>
    <c:showDLblsOverMax val="0"/>
  </c:chart>
  <c:spPr>
    <a:solidFill>
      <a:srgbClr val="92D050"/>
    </a:solidFill>
    <a:ln w="25400">
      <a:solidFill>
        <a:schemeClr val="tx1"/>
      </a:solidFill>
    </a:ln>
  </c:spPr>
  <c:printSettings>
    <c:headerFooter alignWithMargins="0"/>
    <c:pageMargins b="1" l="0.75000000000000955" r="0.7500000000000095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37"/>
    </mc:Choice>
    <mc:Fallback>
      <c:style val="37"/>
    </mc:Fallback>
  </mc:AlternateContent>
  <c:chart>
    <c:title>
      <c:tx>
        <c:strRef>
          <c:f>Graphs!$D$27</c:f>
          <c:strCache>
            <c:ptCount val="1"/>
            <c:pt idx="0">
              <c:v>Primary Heating Source - Propane (L)</c:v>
            </c:pt>
          </c:strCache>
        </c:strRef>
      </c:tx>
      <c:overlay val="0"/>
      <c:txPr>
        <a:bodyPr/>
        <a:lstStyle/>
        <a:p>
          <a:pPr algn="ctr">
            <a:defRPr sz="1200">
              <a:latin typeface="Arial" pitchFamily="34" charset="0"/>
              <a:cs typeface="Arial" pitchFamily="34" charset="0"/>
            </a:defRPr>
          </a:pPr>
          <a:endParaRPr lang="en-US"/>
        </a:p>
      </c:txPr>
    </c:title>
    <c:autoTitleDeleted val="0"/>
    <c:plotArea>
      <c:layout>
        <c:manualLayout>
          <c:layoutTarget val="inner"/>
          <c:xMode val="edge"/>
          <c:yMode val="edge"/>
          <c:x val="0.13225806451613187"/>
          <c:y val="0.20857142857143246"/>
          <c:w val="0.82741935483870954"/>
          <c:h val="0.51428571428571423"/>
        </c:manualLayout>
      </c:layout>
      <c:lineChart>
        <c:grouping val="standard"/>
        <c:varyColors val="0"/>
        <c:ser>
          <c:idx val="0"/>
          <c:order val="0"/>
          <c:tx>
            <c:strRef>
              <c:f>Input!$P$22</c:f>
              <c:strCache>
                <c:ptCount val="1"/>
                <c:pt idx="0">
                  <c:v>litres/day</c:v>
                </c:pt>
              </c:strCache>
            </c:strRef>
          </c:tx>
          <c:spPr>
            <a:ln>
              <a:solidFill>
                <a:schemeClr val="accent1">
                  <a:lumMod val="75000"/>
                </a:schemeClr>
              </a:solidFill>
            </a:ln>
          </c:spPr>
          <c:marker>
            <c:spPr>
              <a:solidFill>
                <a:schemeClr val="accent1">
                  <a:lumMod val="75000"/>
                </a:schemeClr>
              </a:solidFill>
              <a:ln>
                <a:solidFill>
                  <a:schemeClr val="accent1">
                    <a:lumMod val="75000"/>
                  </a:schemeClr>
                </a:solidFill>
              </a:ln>
            </c:spPr>
          </c:marker>
          <c:cat>
            <c:numRef>
              <c:f>Input!$M$24:$M$59</c:f>
              <c:numCache>
                <c:formatCode>d\-mmm\-yy</c:formatCode>
                <c:ptCount val="36"/>
              </c:numCache>
            </c:numRef>
          </c:cat>
          <c:val>
            <c:numRef>
              <c:f>Input!$P$24:$P$59</c:f>
              <c:numCache>
                <c:formatCode>_(* #,##0.0_);_(* \(#,##0.0\);_(*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B5B1-4278-A208-266F9BA7A547}"/>
            </c:ext>
          </c:extLst>
        </c:ser>
        <c:dLbls>
          <c:showLegendKey val="0"/>
          <c:showVal val="0"/>
          <c:showCatName val="0"/>
          <c:showSerName val="0"/>
          <c:showPercent val="0"/>
          <c:showBubbleSize val="0"/>
        </c:dLbls>
        <c:marker val="1"/>
        <c:smooth val="0"/>
        <c:axId val="115470720"/>
        <c:axId val="115472640"/>
      </c:lineChart>
      <c:dateAx>
        <c:axId val="115470720"/>
        <c:scaling>
          <c:orientation val="minMax"/>
        </c:scaling>
        <c:delete val="0"/>
        <c:axPos val="b"/>
        <c:numFmt formatCode="mmm\-yy" sourceLinked="0"/>
        <c:majorTickMark val="out"/>
        <c:minorTickMark val="none"/>
        <c:tickLblPos val="nextTo"/>
        <c:txPr>
          <a:bodyPr rot="-5400000" vert="horz"/>
          <a:lstStyle/>
          <a:p>
            <a:pPr>
              <a:defRPr sz="1000"/>
            </a:pPr>
            <a:endParaRPr lang="en-US"/>
          </a:p>
        </c:txPr>
        <c:crossAx val="115472640"/>
        <c:crosses val="autoZero"/>
        <c:auto val="1"/>
        <c:lblOffset val="100"/>
        <c:baseTimeUnit val="days"/>
        <c:majorUnit val="2"/>
        <c:majorTimeUnit val="months"/>
        <c:minorUnit val="1"/>
        <c:minorTimeUnit val="months"/>
      </c:dateAx>
      <c:valAx>
        <c:axId val="115472640"/>
        <c:scaling>
          <c:orientation val="minMax"/>
        </c:scaling>
        <c:delete val="0"/>
        <c:axPos val="l"/>
        <c:majorGridlines/>
        <c:title>
          <c:tx>
            <c:rich>
              <a:bodyPr/>
              <a:lstStyle/>
              <a:p>
                <a:pPr>
                  <a:defRPr/>
                </a:pPr>
                <a:r>
                  <a:rPr lang="en-US"/>
                  <a:t>Litres/Day
</a:t>
                </a:r>
              </a:p>
            </c:rich>
          </c:tx>
          <c:layout>
            <c:manualLayout>
              <c:xMode val="edge"/>
              <c:yMode val="edge"/>
              <c:x val="8.0645161290323047E-3"/>
              <c:y val="0.39142857142858201"/>
            </c:manualLayout>
          </c:layout>
          <c:overlay val="0"/>
        </c:title>
        <c:numFmt formatCode="_(* #,##0.0_);_(* \(#,##0.0\);_(* &quot;-&quot;?_);_(@_)" sourceLinked="1"/>
        <c:majorTickMark val="out"/>
        <c:minorTickMark val="none"/>
        <c:tickLblPos val="nextTo"/>
        <c:txPr>
          <a:bodyPr rot="0" vert="horz"/>
          <a:lstStyle/>
          <a:p>
            <a:pPr>
              <a:defRPr/>
            </a:pPr>
            <a:endParaRPr lang="en-US"/>
          </a:p>
        </c:txPr>
        <c:crossAx val="115470720"/>
        <c:crosses val="autoZero"/>
        <c:crossBetween val="between"/>
      </c:valAx>
      <c:spPr>
        <a:solidFill>
          <a:sysClr val="window" lastClr="FFFFFF"/>
        </a:solidFill>
        <a:ln>
          <a:solidFill>
            <a:srgbClr val="808080"/>
          </a:solidFill>
        </a:ln>
      </c:spPr>
    </c:plotArea>
    <c:plotVisOnly val="1"/>
    <c:dispBlanksAs val="gap"/>
    <c:showDLblsOverMax val="0"/>
  </c:chart>
  <c:spPr>
    <a:solidFill>
      <a:srgbClr val="00B0F0"/>
    </a:solidFill>
    <a:ln w="25400">
      <a:solidFill>
        <a:schemeClr val="tx1"/>
      </a:solidFill>
    </a:ln>
  </c:spPr>
  <c:printSettings>
    <c:headerFooter alignWithMargins="0"/>
    <c:pageMargins b="1" l="0.75000000000000955" r="0.7500000000000095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37"/>
    </mc:Choice>
    <mc:Fallback>
      <c:style val="37"/>
    </mc:Fallback>
  </mc:AlternateContent>
  <c:chart>
    <c:title>
      <c:tx>
        <c:rich>
          <a:bodyPr/>
          <a:lstStyle/>
          <a:p>
            <a:pPr algn="ctr">
              <a:defRPr sz="1200">
                <a:latin typeface="Arial" pitchFamily="34" charset="0"/>
                <a:cs typeface="Arial" pitchFamily="34" charset="0"/>
              </a:defRPr>
            </a:pPr>
            <a:r>
              <a:rPr lang="en-US"/>
              <a:t>Water Usage (L)</a:t>
            </a:r>
          </a:p>
        </c:rich>
      </c:tx>
      <c:layout>
        <c:manualLayout>
          <c:xMode val="edge"/>
          <c:yMode val="edge"/>
          <c:x val="0.24571312719521751"/>
          <c:y val="6.7567567567567571E-2"/>
        </c:manualLayout>
      </c:layout>
      <c:overlay val="0"/>
    </c:title>
    <c:autoTitleDeleted val="0"/>
    <c:plotArea>
      <c:layout>
        <c:manualLayout>
          <c:layoutTarget val="inner"/>
          <c:xMode val="edge"/>
          <c:yMode val="edge"/>
          <c:x val="0.13225806451613187"/>
          <c:y val="0.20857142857143246"/>
          <c:w val="0.82741935483870954"/>
          <c:h val="0.51428571428571423"/>
        </c:manualLayout>
      </c:layout>
      <c:lineChart>
        <c:grouping val="standard"/>
        <c:varyColors val="0"/>
        <c:ser>
          <c:idx val="0"/>
          <c:order val="0"/>
          <c:tx>
            <c:strRef>
              <c:f>Input!$E$68</c:f>
              <c:strCache>
                <c:ptCount val="1"/>
                <c:pt idx="0">
                  <c:v>litres/day</c:v>
                </c:pt>
              </c:strCache>
            </c:strRef>
          </c:tx>
          <c:spPr>
            <a:ln>
              <a:solidFill>
                <a:schemeClr val="accent6">
                  <a:lumMod val="50000"/>
                </a:schemeClr>
              </a:solidFill>
            </a:ln>
          </c:spPr>
          <c:marker>
            <c:spPr>
              <a:solidFill>
                <a:schemeClr val="accent6">
                  <a:lumMod val="50000"/>
                </a:schemeClr>
              </a:solidFill>
              <a:ln>
                <a:solidFill>
                  <a:schemeClr val="accent6">
                    <a:lumMod val="50000"/>
                  </a:schemeClr>
                </a:solidFill>
              </a:ln>
            </c:spPr>
          </c:marker>
          <c:trendline>
            <c:name>Trendline</c:name>
            <c:spPr>
              <a:ln w="22225">
                <a:prstDash val="sysDot"/>
              </a:ln>
            </c:spPr>
            <c:trendlineType val="linear"/>
            <c:dispRSqr val="0"/>
            <c:dispEq val="0"/>
          </c:trendline>
          <c:cat>
            <c:numRef>
              <c:f>Input!$B$70:$B$106</c:f>
              <c:numCache>
                <c:formatCode>d\-mmm\-yy</c:formatCode>
                <c:ptCount val="37"/>
              </c:numCache>
            </c:numRef>
          </c:cat>
          <c:val>
            <c:numRef>
              <c:f>Input!$E$70:$E$106</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1-E517-48F2-8976-A1D6B3C0565E}"/>
            </c:ext>
          </c:extLst>
        </c:ser>
        <c:dLbls>
          <c:showLegendKey val="0"/>
          <c:showVal val="0"/>
          <c:showCatName val="0"/>
          <c:showSerName val="0"/>
          <c:showPercent val="0"/>
          <c:showBubbleSize val="0"/>
        </c:dLbls>
        <c:marker val="1"/>
        <c:smooth val="0"/>
        <c:axId val="115878912"/>
        <c:axId val="115917568"/>
      </c:lineChart>
      <c:dateAx>
        <c:axId val="115878912"/>
        <c:scaling>
          <c:orientation val="minMax"/>
        </c:scaling>
        <c:delete val="0"/>
        <c:axPos val="b"/>
        <c:numFmt formatCode="mmm\-yy" sourceLinked="0"/>
        <c:majorTickMark val="out"/>
        <c:minorTickMark val="none"/>
        <c:tickLblPos val="nextTo"/>
        <c:txPr>
          <a:bodyPr rot="-5400000" vert="horz"/>
          <a:lstStyle/>
          <a:p>
            <a:pPr>
              <a:defRPr sz="1000"/>
            </a:pPr>
            <a:endParaRPr lang="en-US"/>
          </a:p>
        </c:txPr>
        <c:crossAx val="115917568"/>
        <c:crossesAt val="0"/>
        <c:auto val="1"/>
        <c:lblOffset val="100"/>
        <c:baseTimeUnit val="days"/>
        <c:majorUnit val="2"/>
        <c:majorTimeUnit val="months"/>
        <c:minorUnit val="1"/>
        <c:minorTimeUnit val="months"/>
      </c:dateAx>
      <c:valAx>
        <c:axId val="115917568"/>
        <c:scaling>
          <c:orientation val="minMax"/>
        </c:scaling>
        <c:delete val="0"/>
        <c:axPos val="l"/>
        <c:majorGridlines/>
        <c:title>
          <c:tx>
            <c:rich>
              <a:bodyPr/>
              <a:lstStyle/>
              <a:p>
                <a:pPr>
                  <a:defRPr/>
                </a:pPr>
                <a:r>
                  <a:rPr lang="en-US"/>
                  <a:t>Litres/Day
</a:t>
                </a:r>
              </a:p>
            </c:rich>
          </c:tx>
          <c:layout>
            <c:manualLayout>
              <c:xMode val="edge"/>
              <c:yMode val="edge"/>
              <c:x val="8.0645161290323047E-3"/>
              <c:y val="0.39142857142858201"/>
            </c:manualLayout>
          </c:layout>
          <c:overlay val="0"/>
        </c:title>
        <c:numFmt formatCode="0" sourceLinked="1"/>
        <c:majorTickMark val="out"/>
        <c:minorTickMark val="none"/>
        <c:tickLblPos val="nextTo"/>
        <c:txPr>
          <a:bodyPr rot="0" vert="horz"/>
          <a:lstStyle/>
          <a:p>
            <a:pPr>
              <a:defRPr/>
            </a:pPr>
            <a:endParaRPr lang="en-US"/>
          </a:p>
        </c:txPr>
        <c:crossAx val="115878912"/>
        <c:crosses val="autoZero"/>
        <c:crossBetween val="between"/>
      </c:valAx>
      <c:spPr>
        <a:solidFill>
          <a:sysClr val="window" lastClr="FFFFFF"/>
        </a:solidFill>
        <a:ln>
          <a:solidFill>
            <a:srgbClr val="808080"/>
          </a:solidFill>
        </a:ln>
      </c:spPr>
    </c:plotArea>
    <c:legend>
      <c:legendPos val="b"/>
      <c:overlay val="0"/>
    </c:legend>
    <c:plotVisOnly val="1"/>
    <c:dispBlanksAs val="gap"/>
    <c:showDLblsOverMax val="0"/>
  </c:chart>
  <c:spPr>
    <a:solidFill>
      <a:schemeClr val="accent6">
        <a:lumMod val="75000"/>
      </a:schemeClr>
    </a:solidFill>
    <a:ln w="25400">
      <a:solidFill>
        <a:schemeClr val="tx1"/>
      </a:solidFill>
    </a:ln>
  </c:spPr>
  <c:printSettings>
    <c:headerFooter alignWithMargins="0"/>
    <c:pageMargins b="1" l="0.75000000000000955" r="0.7500000000000095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37"/>
    </mc:Choice>
    <mc:Fallback>
      <c:style val="37"/>
    </mc:Fallback>
  </mc:AlternateContent>
  <c:chart>
    <c:title>
      <c:tx>
        <c:strRef>
          <c:f>Graphs!$N$27</c:f>
          <c:strCache>
            <c:ptCount val="1"/>
            <c:pt idx="0">
              <c:v>Secondary Heating Source - None</c:v>
            </c:pt>
          </c:strCache>
        </c:strRef>
      </c:tx>
      <c:overlay val="0"/>
      <c:txPr>
        <a:bodyPr/>
        <a:lstStyle/>
        <a:p>
          <a:pPr algn="ctr">
            <a:defRPr sz="1200">
              <a:latin typeface="Arial" pitchFamily="34" charset="0"/>
              <a:cs typeface="Arial" pitchFamily="34" charset="0"/>
            </a:defRPr>
          </a:pPr>
          <a:endParaRPr lang="en-US"/>
        </a:p>
      </c:txPr>
    </c:title>
    <c:autoTitleDeleted val="0"/>
    <c:plotArea>
      <c:layout>
        <c:manualLayout>
          <c:layoutTarget val="inner"/>
          <c:xMode val="edge"/>
          <c:yMode val="edge"/>
          <c:x val="0.13225806451613187"/>
          <c:y val="0.20857142857143246"/>
          <c:w val="0.82741935483870954"/>
          <c:h val="0.51428571428571423"/>
        </c:manualLayout>
      </c:layout>
      <c:lineChart>
        <c:grouping val="standard"/>
        <c:varyColors val="0"/>
        <c:ser>
          <c:idx val="0"/>
          <c:order val="0"/>
          <c:tx>
            <c:strRef>
              <c:f>Input!$P$68</c:f>
              <c:strCache>
                <c:ptCount val="1"/>
                <c:pt idx="0">
                  <c:v>#N/A</c:v>
                </c:pt>
              </c:strCache>
            </c:strRef>
          </c:tx>
          <c:spPr>
            <a:ln>
              <a:solidFill>
                <a:schemeClr val="accent1">
                  <a:lumMod val="75000"/>
                </a:schemeClr>
              </a:solidFill>
            </a:ln>
          </c:spPr>
          <c:marker>
            <c:spPr>
              <a:solidFill>
                <a:schemeClr val="accent1">
                  <a:lumMod val="75000"/>
                </a:schemeClr>
              </a:solidFill>
              <a:ln>
                <a:solidFill>
                  <a:schemeClr val="accent1">
                    <a:lumMod val="75000"/>
                  </a:schemeClr>
                </a:solidFill>
              </a:ln>
            </c:spPr>
          </c:marker>
          <c:cat>
            <c:numRef>
              <c:f>Input!$M$70:$M$106</c:f>
              <c:numCache>
                <c:formatCode>d\-mmm\-yy</c:formatCode>
                <c:ptCount val="37"/>
              </c:numCache>
            </c:numRef>
          </c:cat>
          <c:val>
            <c:numRef>
              <c:f>Input!$P$70:$P$106</c:f>
              <c:numCache>
                <c:formatCode>0.00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4537-4C86-931E-4813F056B434}"/>
            </c:ext>
          </c:extLst>
        </c:ser>
        <c:dLbls>
          <c:showLegendKey val="0"/>
          <c:showVal val="0"/>
          <c:showCatName val="0"/>
          <c:showSerName val="0"/>
          <c:showPercent val="0"/>
          <c:showBubbleSize val="0"/>
        </c:dLbls>
        <c:marker val="1"/>
        <c:smooth val="0"/>
        <c:axId val="118502144"/>
        <c:axId val="118504064"/>
      </c:lineChart>
      <c:dateAx>
        <c:axId val="118502144"/>
        <c:scaling>
          <c:orientation val="minMax"/>
        </c:scaling>
        <c:delete val="0"/>
        <c:axPos val="b"/>
        <c:numFmt formatCode="mmm\-yy" sourceLinked="0"/>
        <c:majorTickMark val="out"/>
        <c:minorTickMark val="none"/>
        <c:tickLblPos val="nextTo"/>
        <c:txPr>
          <a:bodyPr rot="-5400000" vert="horz"/>
          <a:lstStyle/>
          <a:p>
            <a:pPr>
              <a:defRPr sz="1000"/>
            </a:pPr>
            <a:endParaRPr lang="en-US"/>
          </a:p>
        </c:txPr>
        <c:crossAx val="118504064"/>
        <c:crosses val="autoZero"/>
        <c:auto val="1"/>
        <c:lblOffset val="100"/>
        <c:baseTimeUnit val="days"/>
        <c:majorUnit val="2"/>
        <c:majorTimeUnit val="months"/>
        <c:minorUnit val="1"/>
        <c:minorTimeUnit val="months"/>
      </c:dateAx>
      <c:valAx>
        <c:axId val="118504064"/>
        <c:scaling>
          <c:orientation val="minMax"/>
        </c:scaling>
        <c:delete val="0"/>
        <c:axPos val="l"/>
        <c:majorGridlines/>
        <c:title>
          <c:tx>
            <c:rich>
              <a:bodyPr/>
              <a:lstStyle/>
              <a:p>
                <a:pPr>
                  <a:defRPr/>
                </a:pPr>
                <a:r>
                  <a:rPr lang="en-US"/>
                  <a:t>Litres/Day
</a:t>
                </a:r>
              </a:p>
            </c:rich>
          </c:tx>
          <c:layout>
            <c:manualLayout>
              <c:xMode val="edge"/>
              <c:yMode val="edge"/>
              <c:x val="8.0645161290323047E-3"/>
              <c:y val="0.39142857142858201"/>
            </c:manualLayout>
          </c:layout>
          <c:overlay val="0"/>
        </c:title>
        <c:numFmt formatCode="0.00" sourceLinked="1"/>
        <c:majorTickMark val="out"/>
        <c:minorTickMark val="none"/>
        <c:tickLblPos val="nextTo"/>
        <c:txPr>
          <a:bodyPr rot="0" vert="horz"/>
          <a:lstStyle/>
          <a:p>
            <a:pPr>
              <a:defRPr/>
            </a:pPr>
            <a:endParaRPr lang="en-US"/>
          </a:p>
        </c:txPr>
        <c:crossAx val="118502144"/>
        <c:crosses val="autoZero"/>
        <c:crossBetween val="between"/>
      </c:valAx>
      <c:spPr>
        <a:solidFill>
          <a:sysClr val="window" lastClr="FFFFFF"/>
        </a:solidFill>
        <a:ln>
          <a:solidFill>
            <a:srgbClr val="808080"/>
          </a:solidFill>
        </a:ln>
      </c:spPr>
    </c:plotArea>
    <c:plotVisOnly val="1"/>
    <c:dispBlanksAs val="gap"/>
    <c:showDLblsOverMax val="0"/>
  </c:chart>
  <c:spPr>
    <a:solidFill>
      <a:srgbClr val="00B0F0"/>
    </a:solidFill>
    <a:ln w="25400">
      <a:solidFill>
        <a:schemeClr val="tx1"/>
      </a:solidFill>
    </a:ln>
  </c:spPr>
  <c:printSettings>
    <c:headerFooter alignWithMargins="0"/>
    <c:pageMargins b="1" l="0.75000000000000955" r="0.7500000000000095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Electricity and heating fuel comparison with typical house</a:t>
            </a:r>
          </a:p>
        </c:rich>
      </c:tx>
      <c:overlay val="1"/>
    </c:title>
    <c:autoTitleDeleted val="0"/>
    <c:plotArea>
      <c:layout>
        <c:manualLayout>
          <c:layoutTarget val="inner"/>
          <c:xMode val="edge"/>
          <c:yMode val="edge"/>
          <c:x val="1.058965102286402E-2"/>
          <c:y val="5.104606751742239E-2"/>
          <c:w val="0.92684878289130823"/>
          <c:h val="0.78718182640962986"/>
        </c:manualLayout>
      </c:layout>
      <c:barChart>
        <c:barDir val="col"/>
        <c:grouping val="stacked"/>
        <c:varyColors val="0"/>
        <c:ser>
          <c:idx val="0"/>
          <c:order val="0"/>
          <c:tx>
            <c:strRef>
              <c:f>Benchmarking!$A$9</c:f>
              <c:strCache>
                <c:ptCount val="1"/>
                <c:pt idx="0">
                  <c:v>Electricity (GJ/year for whole house)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(Benchmarking!$B$5,Benchmarking!$D$5,Benchmarking!$F$5)</c:f>
              <c:strCache>
                <c:ptCount val="3"/>
                <c:pt idx="0">
                  <c:v>Typical house (electric hot water)</c:v>
                </c:pt>
                <c:pt idx="1">
                  <c:v>Typical house (fuel fired hot water)</c:v>
                </c:pt>
                <c:pt idx="2">
                  <c:v>Your house</c:v>
                </c:pt>
              </c:strCache>
            </c:strRef>
          </c:cat>
          <c:val>
            <c:numRef>
              <c:f>(Benchmarking!$B$9,Benchmarking!$D$9,Benchmarking!$F$9)</c:f>
              <c:numCache>
                <c:formatCode>0</c:formatCode>
                <c:ptCount val="3"/>
                <c:pt idx="0">
                  <c:v>50.76</c:v>
                </c:pt>
                <c:pt idx="1">
                  <c:v>30.959999999999997</c:v>
                </c:pt>
                <c:pt idx="2">
                  <c:v>0</c:v>
                </c:pt>
              </c:numCache>
            </c:numRef>
          </c:val>
          <c:extLst>
            <c:ext xmlns:c16="http://schemas.microsoft.com/office/drawing/2014/chart" uri="{C3380CC4-5D6E-409C-BE32-E72D297353CC}">
              <c16:uniqueId val="{00000000-6012-4C46-AFAF-3390DC48F82A}"/>
            </c:ext>
          </c:extLst>
        </c:ser>
        <c:ser>
          <c:idx val="1"/>
          <c:order val="1"/>
          <c:tx>
            <c:strRef>
              <c:f>Benchmarking!$A$11</c:f>
              <c:strCache>
                <c:ptCount val="1"/>
                <c:pt idx="0">
                  <c:v>Heating Fuel (GJ/year for whole house)</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(Benchmarking!$B$5,Benchmarking!$D$5,Benchmarking!$F$5)</c:f>
              <c:strCache>
                <c:ptCount val="3"/>
                <c:pt idx="0">
                  <c:v>Typical house (electric hot water)</c:v>
                </c:pt>
                <c:pt idx="1">
                  <c:v>Typical house (fuel fired hot water)</c:v>
                </c:pt>
                <c:pt idx="2">
                  <c:v>Your house</c:v>
                </c:pt>
              </c:strCache>
            </c:strRef>
          </c:cat>
          <c:val>
            <c:numRef>
              <c:f>(Benchmarking!$B$11,Benchmarking!$D$11,Benchmarking!$F$11)</c:f>
              <c:numCache>
                <c:formatCode>0</c:formatCode>
                <c:ptCount val="3"/>
                <c:pt idx="0">
                  <c:v>102.36916666666666</c:v>
                </c:pt>
                <c:pt idx="1">
                  <c:v>122.36916666666666</c:v>
                </c:pt>
                <c:pt idx="2">
                  <c:v>0</c:v>
                </c:pt>
              </c:numCache>
            </c:numRef>
          </c:val>
          <c:extLst>
            <c:ext xmlns:c16="http://schemas.microsoft.com/office/drawing/2014/chart" uri="{C3380CC4-5D6E-409C-BE32-E72D297353CC}">
              <c16:uniqueId val="{00000001-6012-4C46-AFAF-3390DC48F82A}"/>
            </c:ext>
          </c:extLst>
        </c:ser>
        <c:dLbls>
          <c:showLegendKey val="0"/>
          <c:showVal val="0"/>
          <c:showCatName val="0"/>
          <c:showSerName val="0"/>
          <c:showPercent val="0"/>
          <c:showBubbleSize val="0"/>
        </c:dLbls>
        <c:gapWidth val="75"/>
        <c:overlap val="100"/>
        <c:axId val="92879488"/>
        <c:axId val="92877952"/>
      </c:barChart>
      <c:valAx>
        <c:axId val="92877952"/>
        <c:scaling>
          <c:orientation val="minMax"/>
        </c:scaling>
        <c:delete val="0"/>
        <c:axPos val="r"/>
        <c:numFmt formatCode="0" sourceLinked="1"/>
        <c:majorTickMark val="out"/>
        <c:minorTickMark val="none"/>
        <c:tickLblPos val="nextTo"/>
        <c:crossAx val="92879488"/>
        <c:crosses val="max"/>
        <c:crossBetween val="between"/>
      </c:valAx>
      <c:catAx>
        <c:axId val="92879488"/>
        <c:scaling>
          <c:orientation val="minMax"/>
        </c:scaling>
        <c:delete val="0"/>
        <c:axPos val="b"/>
        <c:numFmt formatCode="General" sourceLinked="0"/>
        <c:majorTickMark val="out"/>
        <c:minorTickMark val="none"/>
        <c:tickLblPos val="nextTo"/>
        <c:crossAx val="92877952"/>
        <c:crosses val="autoZero"/>
        <c:auto val="1"/>
        <c:lblAlgn val="ctr"/>
        <c:lblOffset val="100"/>
        <c:noMultiLvlLbl val="0"/>
      </c:catAx>
    </c:plotArea>
    <c:legend>
      <c:legendPos val="b"/>
      <c:overlay val="0"/>
    </c:legend>
    <c:plotVisOnly val="1"/>
    <c:dispBlanksAs val="gap"/>
    <c:showDLblsOverMax val="0"/>
  </c:chart>
  <c:spPr>
    <a:ln w="25400">
      <a:solidFill>
        <a:srgbClr val="000000"/>
      </a:solidFill>
    </a:ln>
  </c:spPr>
  <c:printSettings>
    <c:headerFooter alignWithMargins="0"/>
    <c:pageMargins b="1" l="0.75000000000000899" r="0.75000000000000899"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Water consumption comparison with typical house</a:t>
            </a:r>
          </a:p>
        </c:rich>
      </c:tx>
      <c:overlay val="1"/>
    </c:title>
    <c:autoTitleDeleted val="0"/>
    <c:plotArea>
      <c:layout/>
      <c:barChart>
        <c:barDir val="col"/>
        <c:grouping val="stacked"/>
        <c:varyColors val="0"/>
        <c:ser>
          <c:idx val="1"/>
          <c:order val="0"/>
          <c:tx>
            <c:strRef>
              <c:f>Benchmarking!$A$15</c:f>
              <c:strCache>
                <c:ptCount val="1"/>
                <c:pt idx="0">
                  <c:v>Water (m3/year for whole house)</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(Benchmarking!$B$4,Benchmarking!$F$5)</c:f>
              <c:strCache>
                <c:ptCount val="2"/>
                <c:pt idx="0">
                  <c:v>Typical House</c:v>
                </c:pt>
                <c:pt idx="1">
                  <c:v>Your house</c:v>
                </c:pt>
              </c:strCache>
            </c:strRef>
          </c:cat>
          <c:val>
            <c:numRef>
              <c:f>(Benchmarking!$B$15,Benchmarking!$F$15)</c:f>
              <c:numCache>
                <c:formatCode>0</c:formatCode>
                <c:ptCount val="2"/>
                <c:pt idx="0" formatCode="General">
                  <c:v>73</c:v>
                </c:pt>
                <c:pt idx="1">
                  <c:v>0</c:v>
                </c:pt>
              </c:numCache>
            </c:numRef>
          </c:val>
          <c:extLst>
            <c:ext xmlns:c16="http://schemas.microsoft.com/office/drawing/2014/chart" uri="{C3380CC4-5D6E-409C-BE32-E72D297353CC}">
              <c16:uniqueId val="{00000000-3138-4330-928B-6CCFBB46CEB4}"/>
            </c:ext>
          </c:extLst>
        </c:ser>
        <c:dLbls>
          <c:showLegendKey val="0"/>
          <c:showVal val="1"/>
          <c:showCatName val="0"/>
          <c:showSerName val="0"/>
          <c:showPercent val="0"/>
          <c:showBubbleSize val="0"/>
        </c:dLbls>
        <c:gapWidth val="75"/>
        <c:overlap val="100"/>
        <c:axId val="118011392"/>
        <c:axId val="118012928"/>
      </c:barChart>
      <c:catAx>
        <c:axId val="118011392"/>
        <c:scaling>
          <c:orientation val="minMax"/>
        </c:scaling>
        <c:delete val="0"/>
        <c:axPos val="b"/>
        <c:numFmt formatCode="General" sourceLinked="1"/>
        <c:majorTickMark val="none"/>
        <c:minorTickMark val="none"/>
        <c:tickLblPos val="nextTo"/>
        <c:txPr>
          <a:bodyPr rot="0" vert="horz"/>
          <a:lstStyle/>
          <a:p>
            <a:pPr>
              <a:defRPr/>
            </a:pPr>
            <a:endParaRPr lang="en-US"/>
          </a:p>
        </c:txPr>
        <c:crossAx val="118012928"/>
        <c:crosses val="autoZero"/>
        <c:auto val="1"/>
        <c:lblAlgn val="ctr"/>
        <c:lblOffset val="100"/>
        <c:tickLblSkip val="1"/>
        <c:tickMarkSkip val="1"/>
        <c:noMultiLvlLbl val="0"/>
      </c:catAx>
      <c:valAx>
        <c:axId val="118012928"/>
        <c:scaling>
          <c:orientation val="minMax"/>
          <c:min val="0"/>
        </c:scaling>
        <c:delete val="0"/>
        <c:axPos val="l"/>
        <c:numFmt formatCode="General" sourceLinked="1"/>
        <c:majorTickMark val="none"/>
        <c:minorTickMark val="none"/>
        <c:tickLblPos val="nextTo"/>
        <c:txPr>
          <a:bodyPr rot="0" vert="horz"/>
          <a:lstStyle/>
          <a:p>
            <a:pPr>
              <a:defRPr/>
            </a:pPr>
            <a:endParaRPr lang="en-US"/>
          </a:p>
        </c:txPr>
        <c:crossAx val="118011392"/>
        <c:crosses val="autoZero"/>
        <c:crossBetween val="between"/>
      </c:valAx>
    </c:plotArea>
    <c:legend>
      <c:legendPos val="b"/>
      <c:overlay val="0"/>
    </c:legend>
    <c:plotVisOnly val="1"/>
    <c:dispBlanksAs val="gap"/>
    <c:showDLblsOverMax val="0"/>
  </c:chart>
  <c:spPr>
    <a:ln w="25400">
      <a:solidFill>
        <a:srgbClr val="000000"/>
      </a:solidFill>
    </a:ln>
  </c:spPr>
  <c:printSettings>
    <c:headerFooter alignWithMargins="0"/>
    <c:pageMargins b="1" l="0.75000000000000899" r="0.75000000000000899" t="1" header="0.5" footer="0.5"/>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9</xdr:col>
      <xdr:colOff>0</xdr:colOff>
      <xdr:row>21</xdr:row>
      <xdr:rowOff>9525</xdr:rowOff>
    </xdr:to>
    <xdr:graphicFrame macro="">
      <xdr:nvGraphicFramePr>
        <xdr:cNvPr id="2" name="Chart 8">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104775</xdr:rowOff>
    </xdr:from>
    <xdr:to>
      <xdr:col>9</xdr:col>
      <xdr:colOff>0</xdr:colOff>
      <xdr:row>42</xdr:row>
      <xdr:rowOff>9525</xdr:rowOff>
    </xdr:to>
    <xdr:graphicFrame macro="">
      <xdr:nvGraphicFramePr>
        <xdr:cNvPr id="6" name="Chart 8">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104775</xdr:rowOff>
    </xdr:from>
    <xdr:to>
      <xdr:col>9</xdr:col>
      <xdr:colOff>0</xdr:colOff>
      <xdr:row>62</xdr:row>
      <xdr:rowOff>9525</xdr:rowOff>
    </xdr:to>
    <xdr:graphicFrame macro="">
      <xdr:nvGraphicFramePr>
        <xdr:cNvPr id="7" name="Chart 8">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24</xdr:row>
      <xdr:rowOff>85725</xdr:rowOff>
    </xdr:from>
    <xdr:to>
      <xdr:col>18</xdr:col>
      <xdr:colOff>723900</xdr:colOff>
      <xdr:row>41</xdr:row>
      <xdr:rowOff>152400</xdr:rowOff>
    </xdr:to>
    <xdr:graphicFrame macro="">
      <xdr:nvGraphicFramePr>
        <xdr:cNvPr id="5" name="Chart 8">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0</xdr:rowOff>
    </xdr:from>
    <xdr:to>
      <xdr:col>3</xdr:col>
      <xdr:colOff>771525</xdr:colOff>
      <xdr:row>46</xdr:row>
      <xdr:rowOff>57150</xdr:rowOff>
    </xdr:to>
    <xdr:graphicFrame macro="">
      <xdr:nvGraphicFramePr>
        <xdr:cNvPr id="2" name="Chart 102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895351</xdr:colOff>
      <xdr:row>15</xdr:row>
      <xdr:rowOff>152399</xdr:rowOff>
    </xdr:from>
    <xdr:to>
      <xdr:col>10</xdr:col>
      <xdr:colOff>428626</xdr:colOff>
      <xdr:row>46</xdr:row>
      <xdr:rowOff>38100</xdr:rowOff>
    </xdr:to>
    <xdr:graphicFrame macro="">
      <xdr:nvGraphicFramePr>
        <xdr:cNvPr id="4" name="Chart 102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7"/>
  <sheetViews>
    <sheetView showGridLines="0" tabSelected="1" zoomScale="85" zoomScaleNormal="85" workbookViewId="0">
      <selection activeCell="F8" sqref="F8"/>
    </sheetView>
  </sheetViews>
  <sheetFormatPr defaultColWidth="9.1796875" defaultRowHeight="12.5" x14ac:dyDescent="0.25"/>
  <cols>
    <col min="1" max="1" width="5.1796875" style="73" customWidth="1"/>
    <col min="2" max="2" width="10.453125" style="73" customWidth="1"/>
    <col min="3" max="3" width="6.81640625" style="73" customWidth="1"/>
    <col min="4" max="4" width="15.1796875" style="73" customWidth="1"/>
    <col min="5" max="5" width="11.81640625" style="73" bestFit="1" customWidth="1"/>
    <col min="6" max="6" width="23.54296875" style="73" customWidth="1"/>
    <col min="7" max="7" width="19.453125" style="73" bestFit="1" customWidth="1"/>
    <col min="8" max="8" width="16.54296875" style="73" customWidth="1"/>
    <col min="9" max="9" width="37.1796875" style="73" bestFit="1" customWidth="1"/>
    <col min="10" max="10" width="3.1796875" style="73" customWidth="1"/>
    <col min="11" max="11" width="5.81640625" style="73" customWidth="1"/>
    <col min="12" max="12" width="3.1796875" style="73" customWidth="1"/>
    <col min="13" max="13" width="11" style="73" bestFit="1" customWidth="1"/>
    <col min="14" max="14" width="8.1796875" style="73" customWidth="1"/>
    <col min="15" max="15" width="9.1796875" style="73" bestFit="1" customWidth="1"/>
    <col min="16" max="16" width="10.54296875" style="73" bestFit="1" customWidth="1"/>
    <col min="17" max="17" width="13.1796875" style="73" customWidth="1"/>
    <col min="18" max="18" width="11.54296875" style="73" customWidth="1"/>
    <col min="19" max="19" width="18.81640625" style="73" customWidth="1"/>
    <col min="20" max="20" width="15.81640625" style="73" customWidth="1"/>
    <col min="21" max="21" width="11.81640625" style="73" customWidth="1"/>
    <col min="22" max="22" width="32.1796875" style="73" bestFit="1" customWidth="1"/>
    <col min="23" max="23" width="11.453125" style="73" customWidth="1"/>
    <col min="24" max="16384" width="9.1796875" style="73"/>
  </cols>
  <sheetData>
    <row r="1" spans="1:10" ht="13.5" customHeight="1" x14ac:dyDescent="0.25">
      <c r="C1" s="74" t="s">
        <v>73</v>
      </c>
      <c r="D1" s="74"/>
      <c r="G1" s="75">
        <v>45846</v>
      </c>
      <c r="H1" s="76" t="s">
        <v>109</v>
      </c>
      <c r="I1" s="77"/>
      <c r="J1" s="77"/>
    </row>
    <row r="2" spans="1:10" ht="13.5" customHeight="1" thickBot="1" x14ac:dyDescent="0.3">
      <c r="C2" s="74"/>
      <c r="D2" s="74"/>
      <c r="G2" s="74"/>
    </row>
    <row r="3" spans="1:10" ht="13.5" customHeight="1" thickBot="1" x14ac:dyDescent="0.4">
      <c r="C3" s="274" t="s">
        <v>87</v>
      </c>
      <c r="D3" s="275"/>
      <c r="E3" s="275"/>
      <c r="F3" s="275"/>
      <c r="G3" s="275"/>
      <c r="H3" s="276"/>
      <c r="I3" s="276"/>
      <c r="J3" s="277"/>
    </row>
    <row r="4" spans="1:10" ht="13.5" customHeight="1" x14ac:dyDescent="0.3">
      <c r="C4" s="191" t="s">
        <v>97</v>
      </c>
      <c r="D4" s="178"/>
      <c r="E4" s="178"/>
      <c r="F4" s="178"/>
      <c r="G4" s="78" t="s">
        <v>127</v>
      </c>
      <c r="H4" s="295"/>
      <c r="I4" s="296"/>
      <c r="J4" s="297"/>
    </row>
    <row r="5" spans="1:10" ht="13.5" customHeight="1" x14ac:dyDescent="0.3">
      <c r="C5" s="191" t="s">
        <v>8</v>
      </c>
      <c r="D5" s="178"/>
      <c r="E5" s="178"/>
      <c r="F5" s="178"/>
      <c r="G5" s="251" t="s">
        <v>10</v>
      </c>
      <c r="H5" s="173"/>
      <c r="I5" s="174"/>
      <c r="J5" s="175"/>
    </row>
    <row r="6" spans="1:10" ht="13.5" customHeight="1" x14ac:dyDescent="0.3">
      <c r="C6" s="191" t="s">
        <v>108</v>
      </c>
      <c r="D6" s="178"/>
      <c r="E6" s="178"/>
      <c r="F6" s="178"/>
      <c r="G6" s="78">
        <v>1127</v>
      </c>
      <c r="H6" s="176" t="s">
        <v>70</v>
      </c>
      <c r="I6" s="174"/>
      <c r="J6" s="175"/>
    </row>
    <row r="7" spans="1:10" ht="13.5" customHeight="1" thickBot="1" x14ac:dyDescent="0.35">
      <c r="A7" s="79"/>
      <c r="C7" s="191" t="s">
        <v>108</v>
      </c>
      <c r="D7" s="178"/>
      <c r="E7" s="178"/>
      <c r="F7" s="178"/>
      <c r="G7" s="90">
        <f>CONVERT(CONVERT(G6,"ft","m"),"ft","m")</f>
        <v>104.70172607999999</v>
      </c>
      <c r="H7" s="177" t="s">
        <v>6</v>
      </c>
      <c r="I7" s="178"/>
      <c r="J7" s="179"/>
    </row>
    <row r="8" spans="1:10" ht="13.5" customHeight="1" x14ac:dyDescent="0.3">
      <c r="A8" s="79"/>
      <c r="C8" s="192" t="s">
        <v>12</v>
      </c>
      <c r="D8" s="181"/>
      <c r="E8" s="181"/>
      <c r="F8" s="181"/>
      <c r="G8" s="80" t="s">
        <v>39</v>
      </c>
      <c r="H8" s="180" t="str">
        <f>+VLOOKUP(G8,HHV,2,FALSE)</f>
        <v>propane</v>
      </c>
      <c r="I8" s="181" t="str">
        <f>+VLOOKUP(G8,HHV,3,FALSE)</f>
        <v>litres</v>
      </c>
      <c r="J8" s="182"/>
    </row>
    <row r="9" spans="1:10" ht="13.5" customHeight="1" x14ac:dyDescent="0.3">
      <c r="A9" s="79"/>
      <c r="C9" s="191" t="s">
        <v>13</v>
      </c>
      <c r="D9" s="178"/>
      <c r="E9" s="178"/>
      <c r="F9" s="178"/>
      <c r="G9" s="161">
        <f>+VLOOKUP(G8,HHV,5,FALSE)</f>
        <v>26.6</v>
      </c>
      <c r="H9" s="183" t="str">
        <f>+VLOOKUP(G8,HHV,4,FALSE)</f>
        <v>MJ/L</v>
      </c>
      <c r="I9" s="184"/>
      <c r="J9" s="179"/>
    </row>
    <row r="10" spans="1:10" ht="13.5" customHeight="1" thickBot="1" x14ac:dyDescent="0.35">
      <c r="C10" s="191" t="s">
        <v>34</v>
      </c>
      <c r="D10" s="178"/>
      <c r="E10" s="178"/>
      <c r="F10" s="178"/>
      <c r="G10" s="89">
        <f>+VLOOKUP(G8,HHV,6,FALSE)</f>
        <v>1.54</v>
      </c>
      <c r="H10" s="183" t="s">
        <v>35</v>
      </c>
      <c r="I10" s="178"/>
      <c r="J10" s="179"/>
    </row>
    <row r="11" spans="1:10" ht="13.5" customHeight="1" x14ac:dyDescent="0.3">
      <c r="A11" s="79"/>
      <c r="C11" s="192" t="s">
        <v>98</v>
      </c>
      <c r="D11" s="181"/>
      <c r="E11" s="181"/>
      <c r="F11" s="181"/>
      <c r="G11" s="80" t="s">
        <v>160</v>
      </c>
      <c r="H11" s="180" t="e">
        <f>+VLOOKUP(G11,HHV,2,FALSE)</f>
        <v>#N/A</v>
      </c>
      <c r="I11" s="181" t="e">
        <f>+VLOOKUP(G11,HHV,3,FALSE)</f>
        <v>#N/A</v>
      </c>
      <c r="J11" s="182"/>
    </row>
    <row r="12" spans="1:10" ht="13.5" customHeight="1" x14ac:dyDescent="0.3">
      <c r="A12" s="79"/>
      <c r="C12" s="191" t="s">
        <v>13</v>
      </c>
      <c r="D12" s="178"/>
      <c r="E12" s="178"/>
      <c r="F12" s="178"/>
      <c r="G12" s="161" t="e">
        <f>+VLOOKUP(G11,HHV,5,FALSE)</f>
        <v>#N/A</v>
      </c>
      <c r="H12" s="183" t="e">
        <f>+VLOOKUP(G11,HHV,4,FALSE)</f>
        <v>#N/A</v>
      </c>
      <c r="I12" s="184"/>
      <c r="J12" s="179"/>
    </row>
    <row r="13" spans="1:10" ht="13.5" customHeight="1" thickBot="1" x14ac:dyDescent="0.35">
      <c r="C13" s="193" t="s">
        <v>34</v>
      </c>
      <c r="D13" s="186"/>
      <c r="E13" s="186"/>
      <c r="F13" s="186"/>
      <c r="G13" s="91" t="e">
        <f>+VLOOKUP(G11,HHV,6,FALSE)</f>
        <v>#N/A</v>
      </c>
      <c r="H13" s="185" t="s">
        <v>35</v>
      </c>
      <c r="I13" s="186"/>
      <c r="J13" s="187"/>
    </row>
    <row r="14" spans="1:10" ht="13.5" customHeight="1" x14ac:dyDescent="0.3">
      <c r="C14" s="191" t="s">
        <v>115</v>
      </c>
      <c r="D14" s="178"/>
      <c r="E14" s="178"/>
      <c r="F14" s="178"/>
      <c r="G14" s="80" t="s">
        <v>101</v>
      </c>
      <c r="H14" s="180" t="s">
        <v>159</v>
      </c>
      <c r="I14" s="181"/>
      <c r="J14" s="182"/>
    </row>
    <row r="15" spans="1:10" ht="13.5" customHeight="1" thickBot="1" x14ac:dyDescent="0.35">
      <c r="C15" s="191" t="s">
        <v>114</v>
      </c>
      <c r="D15" s="178"/>
      <c r="E15" s="178"/>
      <c r="F15" s="178"/>
      <c r="G15" s="81">
        <v>1</v>
      </c>
      <c r="H15" s="250"/>
      <c r="I15" s="186"/>
      <c r="J15" s="187"/>
    </row>
    <row r="16" spans="1:10" ht="13.5" customHeight="1" thickBot="1" x14ac:dyDescent="0.35">
      <c r="C16" s="194" t="s">
        <v>36</v>
      </c>
      <c r="D16" s="189"/>
      <c r="E16" s="189"/>
      <c r="F16" s="189"/>
      <c r="G16" s="92">
        <f>+VLOOKUP(Community,Community_GHG,3)</f>
        <v>3.3180533564938539E-2</v>
      </c>
      <c r="H16" s="188" t="s">
        <v>37</v>
      </c>
      <c r="I16" s="189"/>
      <c r="J16" s="190"/>
    </row>
    <row r="17" spans="2:22" ht="13.5" customHeight="1" x14ac:dyDescent="0.3">
      <c r="C17" s="82"/>
      <c r="G17" s="83"/>
      <c r="H17" s="74"/>
    </row>
    <row r="18" spans="2:22" ht="13.5" customHeight="1" thickBot="1" x14ac:dyDescent="0.35">
      <c r="C18" s="82"/>
      <c r="D18" s="82"/>
      <c r="G18" s="83"/>
      <c r="H18" s="74"/>
    </row>
    <row r="19" spans="2:22" ht="13.5" customHeight="1" x14ac:dyDescent="0.25">
      <c r="B19" s="258" t="s">
        <v>99</v>
      </c>
      <c r="C19" s="259"/>
      <c r="D19" s="259"/>
      <c r="E19" s="259"/>
      <c r="F19" s="259"/>
      <c r="G19" s="256" t="s">
        <v>121</v>
      </c>
      <c r="H19" s="104">
        <v>18</v>
      </c>
      <c r="I19" s="171" t="s">
        <v>117</v>
      </c>
      <c r="J19" s="84"/>
      <c r="K19" s="85"/>
      <c r="M19" s="291" t="s">
        <v>101</v>
      </c>
      <c r="N19" s="292"/>
      <c r="O19" s="292"/>
      <c r="P19" s="292"/>
      <c r="Q19" s="304" t="str">
        <f>G8</f>
        <v>Propane (L)</v>
      </c>
      <c r="R19" s="304"/>
      <c r="S19" s="305"/>
      <c r="T19" s="302" t="s">
        <v>121</v>
      </c>
      <c r="U19" s="115">
        <v>0</v>
      </c>
      <c r="V19" s="168" t="s">
        <v>129</v>
      </c>
    </row>
    <row r="20" spans="2:22" ht="13.5" customHeight="1" thickBot="1" x14ac:dyDescent="0.3">
      <c r="B20" s="260"/>
      <c r="C20" s="261"/>
      <c r="D20" s="261"/>
      <c r="E20" s="261"/>
      <c r="F20" s="261"/>
      <c r="G20" s="257"/>
      <c r="H20" s="105">
        <v>0.38</v>
      </c>
      <c r="I20" s="172" t="s">
        <v>118</v>
      </c>
      <c r="J20" s="84"/>
      <c r="K20" s="85"/>
      <c r="M20" s="293"/>
      <c r="N20" s="294"/>
      <c r="O20" s="294"/>
      <c r="P20" s="294"/>
      <c r="Q20" s="306"/>
      <c r="R20" s="306"/>
      <c r="S20" s="307"/>
      <c r="T20" s="303"/>
      <c r="U20" s="138">
        <v>0.74</v>
      </c>
      <c r="V20" s="169" t="s">
        <v>128</v>
      </c>
    </row>
    <row r="21" spans="2:22" ht="13.5" customHeight="1" x14ac:dyDescent="0.25">
      <c r="B21" s="262" t="s">
        <v>0</v>
      </c>
      <c r="C21" s="264" t="s">
        <v>122</v>
      </c>
      <c r="D21" s="266" t="s">
        <v>1</v>
      </c>
      <c r="E21" s="267"/>
      <c r="F21" s="268" t="s">
        <v>123</v>
      </c>
      <c r="G21" s="268" t="s">
        <v>119</v>
      </c>
      <c r="H21" s="268" t="s">
        <v>4</v>
      </c>
      <c r="I21" s="284" t="s">
        <v>124</v>
      </c>
      <c r="M21" s="286" t="s">
        <v>0</v>
      </c>
      <c r="N21" s="288" t="s">
        <v>125</v>
      </c>
      <c r="O21" s="290" t="s">
        <v>1</v>
      </c>
      <c r="P21" s="290"/>
      <c r="Q21" s="290"/>
      <c r="R21" s="290"/>
      <c r="S21" s="302" t="s">
        <v>126</v>
      </c>
      <c r="T21" s="300" t="s">
        <v>119</v>
      </c>
      <c r="U21" s="300" t="s">
        <v>4</v>
      </c>
      <c r="V21" s="298" t="s">
        <v>124</v>
      </c>
    </row>
    <row r="22" spans="2:22" ht="13.5" customHeight="1" thickBot="1" x14ac:dyDescent="0.3">
      <c r="B22" s="263"/>
      <c r="C22" s="265"/>
      <c r="D22" s="170" t="s">
        <v>2</v>
      </c>
      <c r="E22" s="170" t="s">
        <v>5</v>
      </c>
      <c r="F22" s="269"/>
      <c r="G22" s="269"/>
      <c r="H22" s="269"/>
      <c r="I22" s="285"/>
      <c r="M22" s="287"/>
      <c r="N22" s="289"/>
      <c r="O22" s="166" t="str">
        <f>I8</f>
        <v>litres</v>
      </c>
      <c r="P22" s="167" t="str">
        <f>O22&amp;"/day"</f>
        <v>litres/day</v>
      </c>
      <c r="Q22" s="167" t="s">
        <v>112</v>
      </c>
      <c r="R22" s="167" t="s">
        <v>102</v>
      </c>
      <c r="S22" s="303"/>
      <c r="T22" s="301"/>
      <c r="U22" s="301"/>
      <c r="V22" s="299"/>
    </row>
    <row r="23" spans="2:22" ht="13.5" customHeight="1" x14ac:dyDescent="0.25">
      <c r="B23" s="103"/>
      <c r="C23" s="101"/>
      <c r="D23" s="107"/>
      <c r="E23" s="133"/>
      <c r="F23" s="131"/>
      <c r="G23" s="133"/>
      <c r="H23" s="108"/>
      <c r="I23" s="98"/>
      <c r="M23" s="153"/>
      <c r="N23" s="121"/>
      <c r="O23" s="111"/>
      <c r="P23" s="122"/>
      <c r="Q23" s="109"/>
      <c r="R23" s="122"/>
      <c r="S23" s="110"/>
      <c r="T23" s="123"/>
      <c r="U23" s="110"/>
      <c r="V23" s="139"/>
    </row>
    <row r="24" spans="2:22" ht="13.5" customHeight="1" x14ac:dyDescent="0.25">
      <c r="B24" s="93"/>
      <c r="C24" s="152" t="str">
        <f>IF(B24,B24-B23,"")</f>
        <v/>
      </c>
      <c r="D24" s="106"/>
      <c r="E24" s="101" t="str">
        <f>IF(D24,D24/C24,"")</f>
        <v/>
      </c>
      <c r="F24" s="132">
        <f>IF(B24,$H$19,0)</f>
        <v>0</v>
      </c>
      <c r="G24" s="134">
        <f>(D24*$H$20)+F24</f>
        <v>0</v>
      </c>
      <c r="H24" s="99">
        <f>G24*0.05</f>
        <v>0</v>
      </c>
      <c r="I24" s="100">
        <f>G24+H24</f>
        <v>0</v>
      </c>
      <c r="M24" s="153"/>
      <c r="N24" s="116" t="str">
        <f>IF(M24&gt;0,M24-M23,"")</f>
        <v/>
      </c>
      <c r="O24" s="111"/>
      <c r="P24" s="117">
        <f>IF(M24,O24/N24,0)</f>
        <v>0</v>
      </c>
      <c r="Q24" s="112">
        <f>O24*$G$9</f>
        <v>0</v>
      </c>
      <c r="R24" s="118">
        <f>P24*$G$9</f>
        <v>0</v>
      </c>
      <c r="S24" s="113">
        <f>IF(O24,$U$19,0)</f>
        <v>0</v>
      </c>
      <c r="T24" s="120">
        <f>S24+(O24*$U$20)</f>
        <v>0</v>
      </c>
      <c r="U24" s="114">
        <f>T24*0.05</f>
        <v>0</v>
      </c>
      <c r="V24" s="140">
        <f>T24+U24</f>
        <v>0</v>
      </c>
    </row>
    <row r="25" spans="2:22" ht="13.5" customHeight="1" x14ac:dyDescent="0.25">
      <c r="B25" s="93"/>
      <c r="C25" s="152" t="str">
        <f t="shared" ref="C25:C58" si="0">IF(B25,B25-B24,"")</f>
        <v/>
      </c>
      <c r="D25" s="106"/>
      <c r="E25" s="101" t="str">
        <f t="shared" ref="E25:E59" si="1">IF(D25,D25/C25,"")</f>
        <v/>
      </c>
      <c r="F25" s="132">
        <f t="shared" ref="F25:F59" si="2">IF(B25,$H$19,0)</f>
        <v>0</v>
      </c>
      <c r="G25" s="134">
        <f t="shared" ref="G25:G59" si="3">(D25*$H$20)+F25</f>
        <v>0</v>
      </c>
      <c r="H25" s="99">
        <f t="shared" ref="H25:H59" si="4">G25*0.05</f>
        <v>0</v>
      </c>
      <c r="I25" s="100">
        <f t="shared" ref="I25:I59" si="5">G25+H25</f>
        <v>0</v>
      </c>
      <c r="M25" s="153"/>
      <c r="N25" s="116" t="str">
        <f>IF(M25&gt;0,M25-M24,"")</f>
        <v/>
      </c>
      <c r="O25" s="111"/>
      <c r="P25" s="117">
        <f t="shared" ref="P25:P58" si="6">IF(M25,O25/N25,0)</f>
        <v>0</v>
      </c>
      <c r="Q25" s="112">
        <f t="shared" ref="Q25:Q59" si="7">O25*$G$9</f>
        <v>0</v>
      </c>
      <c r="R25" s="118">
        <f t="shared" ref="R25:R57" si="8">P25*$G$9</f>
        <v>0</v>
      </c>
      <c r="S25" s="113">
        <f t="shared" ref="S25:S59" si="9">IF(O25,$U$19,0)</f>
        <v>0</v>
      </c>
      <c r="T25" s="120">
        <f t="shared" ref="T25:T59" si="10">S25+(O25*$U$20)</f>
        <v>0</v>
      </c>
      <c r="U25" s="114">
        <f t="shared" ref="U25:U57" si="11">T25*0.05</f>
        <v>0</v>
      </c>
      <c r="V25" s="140">
        <f t="shared" ref="V25:V57" si="12">T25+U25</f>
        <v>0</v>
      </c>
    </row>
    <row r="26" spans="2:22" ht="13.5" customHeight="1" x14ac:dyDescent="0.25">
      <c r="B26" s="93"/>
      <c r="C26" s="152" t="str">
        <f t="shared" si="0"/>
        <v/>
      </c>
      <c r="D26" s="106"/>
      <c r="E26" s="101" t="str">
        <f t="shared" si="1"/>
        <v/>
      </c>
      <c r="F26" s="132">
        <f t="shared" si="2"/>
        <v>0</v>
      </c>
      <c r="G26" s="134">
        <f t="shared" si="3"/>
        <v>0</v>
      </c>
      <c r="H26" s="99">
        <f t="shared" si="4"/>
        <v>0</v>
      </c>
      <c r="I26" s="100">
        <f t="shared" si="5"/>
        <v>0</v>
      </c>
      <c r="M26" s="153"/>
      <c r="N26" s="116" t="str">
        <f>IF(M26&gt;0,M26-M25,"")</f>
        <v/>
      </c>
      <c r="O26" s="111"/>
      <c r="P26" s="117">
        <f t="shared" si="6"/>
        <v>0</v>
      </c>
      <c r="Q26" s="112">
        <f t="shared" si="7"/>
        <v>0</v>
      </c>
      <c r="R26" s="118">
        <f t="shared" si="8"/>
        <v>0</v>
      </c>
      <c r="S26" s="113">
        <f t="shared" si="9"/>
        <v>0</v>
      </c>
      <c r="T26" s="120">
        <f t="shared" si="10"/>
        <v>0</v>
      </c>
      <c r="U26" s="114">
        <f t="shared" si="11"/>
        <v>0</v>
      </c>
      <c r="V26" s="140">
        <f t="shared" si="12"/>
        <v>0</v>
      </c>
    </row>
    <row r="27" spans="2:22" ht="13.5" customHeight="1" x14ac:dyDescent="0.25">
      <c r="B27" s="93"/>
      <c r="C27" s="152" t="str">
        <f t="shared" si="0"/>
        <v/>
      </c>
      <c r="D27" s="106"/>
      <c r="E27" s="101" t="str">
        <f t="shared" si="1"/>
        <v/>
      </c>
      <c r="F27" s="132">
        <f t="shared" si="2"/>
        <v>0</v>
      </c>
      <c r="G27" s="134">
        <f t="shared" si="3"/>
        <v>0</v>
      </c>
      <c r="H27" s="99">
        <f t="shared" si="4"/>
        <v>0</v>
      </c>
      <c r="I27" s="100">
        <f t="shared" si="5"/>
        <v>0</v>
      </c>
      <c r="M27" s="153"/>
      <c r="N27" s="116" t="str">
        <f>IF(M27&gt;0,M27-M26,"")</f>
        <v/>
      </c>
      <c r="O27" s="111"/>
      <c r="P27" s="117">
        <f t="shared" si="6"/>
        <v>0</v>
      </c>
      <c r="Q27" s="112">
        <f t="shared" si="7"/>
        <v>0</v>
      </c>
      <c r="R27" s="119">
        <f t="shared" si="8"/>
        <v>0</v>
      </c>
      <c r="S27" s="113">
        <f t="shared" si="9"/>
        <v>0</v>
      </c>
      <c r="T27" s="120">
        <f t="shared" si="10"/>
        <v>0</v>
      </c>
      <c r="U27" s="114">
        <f t="shared" si="11"/>
        <v>0</v>
      </c>
      <c r="V27" s="140">
        <f t="shared" si="12"/>
        <v>0</v>
      </c>
    </row>
    <row r="28" spans="2:22" ht="13.5" customHeight="1" x14ac:dyDescent="0.25">
      <c r="B28" s="93"/>
      <c r="C28" s="152" t="str">
        <f t="shared" si="0"/>
        <v/>
      </c>
      <c r="D28" s="106"/>
      <c r="E28" s="101" t="str">
        <f t="shared" si="1"/>
        <v/>
      </c>
      <c r="F28" s="132">
        <f t="shared" si="2"/>
        <v>0</v>
      </c>
      <c r="G28" s="134">
        <f t="shared" si="3"/>
        <v>0</v>
      </c>
      <c r="H28" s="99">
        <f t="shared" si="4"/>
        <v>0</v>
      </c>
      <c r="I28" s="100">
        <f t="shared" si="5"/>
        <v>0</v>
      </c>
      <c r="M28" s="153"/>
      <c r="N28" s="116" t="str">
        <f>IF(M28&gt;0,M28-M27,"")</f>
        <v/>
      </c>
      <c r="O28" s="111"/>
      <c r="P28" s="117">
        <f t="shared" si="6"/>
        <v>0</v>
      </c>
      <c r="Q28" s="112">
        <f t="shared" si="7"/>
        <v>0</v>
      </c>
      <c r="R28" s="118">
        <f t="shared" si="8"/>
        <v>0</v>
      </c>
      <c r="S28" s="113">
        <f t="shared" si="9"/>
        <v>0</v>
      </c>
      <c r="T28" s="120">
        <f t="shared" si="10"/>
        <v>0</v>
      </c>
      <c r="U28" s="114">
        <f t="shared" si="11"/>
        <v>0</v>
      </c>
      <c r="V28" s="140">
        <f t="shared" si="12"/>
        <v>0</v>
      </c>
    </row>
    <row r="29" spans="2:22" ht="13.5" customHeight="1" x14ac:dyDescent="0.25">
      <c r="B29" s="93"/>
      <c r="C29" s="152" t="str">
        <f t="shared" si="0"/>
        <v/>
      </c>
      <c r="D29" s="106"/>
      <c r="E29" s="101" t="str">
        <f t="shared" si="1"/>
        <v/>
      </c>
      <c r="F29" s="132">
        <f t="shared" si="2"/>
        <v>0</v>
      </c>
      <c r="G29" s="134">
        <f t="shared" si="3"/>
        <v>0</v>
      </c>
      <c r="H29" s="99">
        <f t="shared" si="4"/>
        <v>0</v>
      </c>
      <c r="I29" s="100">
        <f t="shared" si="5"/>
        <v>0</v>
      </c>
      <c r="M29" s="153"/>
      <c r="N29" s="116" t="str">
        <f t="shared" ref="N29:N30" si="13">IF(M29&gt;0,M29-M28,"")</f>
        <v/>
      </c>
      <c r="O29" s="111"/>
      <c r="P29" s="117">
        <f t="shared" si="6"/>
        <v>0</v>
      </c>
      <c r="Q29" s="112">
        <f t="shared" si="7"/>
        <v>0</v>
      </c>
      <c r="R29" s="118">
        <f t="shared" si="8"/>
        <v>0</v>
      </c>
      <c r="S29" s="113">
        <f t="shared" si="9"/>
        <v>0</v>
      </c>
      <c r="T29" s="120">
        <f t="shared" si="10"/>
        <v>0</v>
      </c>
      <c r="U29" s="114">
        <f t="shared" si="11"/>
        <v>0</v>
      </c>
      <c r="V29" s="140">
        <f t="shared" si="12"/>
        <v>0</v>
      </c>
    </row>
    <row r="30" spans="2:22" ht="13.5" customHeight="1" x14ac:dyDescent="0.25">
      <c r="B30" s="93"/>
      <c r="C30" s="152" t="str">
        <f t="shared" si="0"/>
        <v/>
      </c>
      <c r="D30" s="106"/>
      <c r="E30" s="101" t="str">
        <f t="shared" si="1"/>
        <v/>
      </c>
      <c r="F30" s="132">
        <f t="shared" si="2"/>
        <v>0</v>
      </c>
      <c r="G30" s="134">
        <f t="shared" si="3"/>
        <v>0</v>
      </c>
      <c r="H30" s="99">
        <f t="shared" si="4"/>
        <v>0</v>
      </c>
      <c r="I30" s="100">
        <f t="shared" si="5"/>
        <v>0</v>
      </c>
      <c r="M30" s="153"/>
      <c r="N30" s="116" t="str">
        <f t="shared" si="13"/>
        <v/>
      </c>
      <c r="O30" s="111"/>
      <c r="P30" s="117">
        <f t="shared" si="6"/>
        <v>0</v>
      </c>
      <c r="Q30" s="112">
        <f t="shared" si="7"/>
        <v>0</v>
      </c>
      <c r="R30" s="118">
        <f t="shared" si="8"/>
        <v>0</v>
      </c>
      <c r="S30" s="113">
        <f t="shared" si="9"/>
        <v>0</v>
      </c>
      <c r="T30" s="120">
        <f t="shared" si="10"/>
        <v>0</v>
      </c>
      <c r="U30" s="114">
        <f t="shared" si="11"/>
        <v>0</v>
      </c>
      <c r="V30" s="140">
        <f t="shared" si="12"/>
        <v>0</v>
      </c>
    </row>
    <row r="31" spans="2:22" ht="13.5" customHeight="1" x14ac:dyDescent="0.25">
      <c r="B31" s="93"/>
      <c r="C31" s="152" t="str">
        <f t="shared" si="0"/>
        <v/>
      </c>
      <c r="D31" s="106"/>
      <c r="E31" s="101" t="str">
        <f t="shared" si="1"/>
        <v/>
      </c>
      <c r="F31" s="132">
        <f t="shared" si="2"/>
        <v>0</v>
      </c>
      <c r="G31" s="134">
        <f t="shared" si="3"/>
        <v>0</v>
      </c>
      <c r="H31" s="99">
        <f t="shared" si="4"/>
        <v>0</v>
      </c>
      <c r="I31" s="100">
        <f t="shared" si="5"/>
        <v>0</v>
      </c>
      <c r="M31" s="153"/>
      <c r="N31" s="116" t="str">
        <f>IF(M31&gt;0,M31-M30,"")</f>
        <v/>
      </c>
      <c r="O31" s="111"/>
      <c r="P31" s="117">
        <f t="shared" si="6"/>
        <v>0</v>
      </c>
      <c r="Q31" s="112">
        <f t="shared" si="7"/>
        <v>0</v>
      </c>
      <c r="R31" s="118">
        <f>P31*$G$9</f>
        <v>0</v>
      </c>
      <c r="S31" s="113">
        <f t="shared" si="9"/>
        <v>0</v>
      </c>
      <c r="T31" s="120">
        <f t="shared" si="10"/>
        <v>0</v>
      </c>
      <c r="U31" s="114">
        <f>T31*0.05</f>
        <v>0</v>
      </c>
      <c r="V31" s="140">
        <f>T31+U31</f>
        <v>0</v>
      </c>
    </row>
    <row r="32" spans="2:22" ht="13.5" customHeight="1" x14ac:dyDescent="0.25">
      <c r="B32" s="93"/>
      <c r="C32" s="152" t="str">
        <f t="shared" si="0"/>
        <v/>
      </c>
      <c r="D32" s="106"/>
      <c r="E32" s="101" t="str">
        <f t="shared" si="1"/>
        <v/>
      </c>
      <c r="F32" s="132">
        <f t="shared" si="2"/>
        <v>0</v>
      </c>
      <c r="G32" s="134">
        <f t="shared" si="3"/>
        <v>0</v>
      </c>
      <c r="H32" s="99">
        <f t="shared" si="4"/>
        <v>0</v>
      </c>
      <c r="I32" s="100">
        <f t="shared" si="5"/>
        <v>0</v>
      </c>
      <c r="M32" s="153"/>
      <c r="N32" s="116" t="str">
        <f>IF(M32&gt;0,M32-M31,"")</f>
        <v/>
      </c>
      <c r="O32" s="111"/>
      <c r="P32" s="117">
        <f t="shared" si="6"/>
        <v>0</v>
      </c>
      <c r="Q32" s="112">
        <f t="shared" si="7"/>
        <v>0</v>
      </c>
      <c r="R32" s="118">
        <f t="shared" ref="R32" si="14">P32*$G$9</f>
        <v>0</v>
      </c>
      <c r="S32" s="113">
        <f>IF(O32,$U$19,0)</f>
        <v>0</v>
      </c>
      <c r="T32" s="120">
        <f>S32+(O32*$U$20)</f>
        <v>0</v>
      </c>
      <c r="U32" s="114">
        <f t="shared" ref="U32" si="15">T32*0.05</f>
        <v>0</v>
      </c>
      <c r="V32" s="140">
        <f>T32+U32</f>
        <v>0</v>
      </c>
    </row>
    <row r="33" spans="1:22" ht="13.5" customHeight="1" x14ac:dyDescent="0.25">
      <c r="B33" s="93"/>
      <c r="C33" s="152" t="str">
        <f t="shared" si="0"/>
        <v/>
      </c>
      <c r="D33" s="106"/>
      <c r="E33" s="101" t="str">
        <f t="shared" si="1"/>
        <v/>
      </c>
      <c r="F33" s="132">
        <f t="shared" si="2"/>
        <v>0</v>
      </c>
      <c r="G33" s="134">
        <f t="shared" si="3"/>
        <v>0</v>
      </c>
      <c r="H33" s="99">
        <f t="shared" si="4"/>
        <v>0</v>
      </c>
      <c r="I33" s="100">
        <f t="shared" si="5"/>
        <v>0</v>
      </c>
      <c r="M33" s="153"/>
      <c r="N33" s="116" t="str">
        <f>IF(M33&gt;0,M33-M32,"")</f>
        <v/>
      </c>
      <c r="O33" s="111"/>
      <c r="P33" s="117">
        <f t="shared" si="6"/>
        <v>0</v>
      </c>
      <c r="Q33" s="112">
        <f t="shared" si="7"/>
        <v>0</v>
      </c>
      <c r="R33" s="118">
        <f t="shared" ref="R33:R34" si="16">P33*$G$9</f>
        <v>0</v>
      </c>
      <c r="S33" s="113">
        <f t="shared" si="9"/>
        <v>0</v>
      </c>
      <c r="T33" s="120">
        <f t="shared" si="10"/>
        <v>0</v>
      </c>
      <c r="U33" s="114">
        <f t="shared" ref="U33:U34" si="17">T33*0.05</f>
        <v>0</v>
      </c>
      <c r="V33" s="140">
        <f t="shared" ref="V33:V34" si="18">T33+U33</f>
        <v>0</v>
      </c>
    </row>
    <row r="34" spans="1:22" ht="13.5" customHeight="1" x14ac:dyDescent="0.25">
      <c r="B34" s="93"/>
      <c r="C34" s="152" t="str">
        <f t="shared" si="0"/>
        <v/>
      </c>
      <c r="D34" s="106"/>
      <c r="E34" s="101" t="str">
        <f t="shared" si="1"/>
        <v/>
      </c>
      <c r="F34" s="132">
        <f t="shared" si="2"/>
        <v>0</v>
      </c>
      <c r="G34" s="134">
        <f t="shared" si="3"/>
        <v>0</v>
      </c>
      <c r="H34" s="99">
        <f t="shared" si="4"/>
        <v>0</v>
      </c>
      <c r="I34" s="100">
        <f t="shared" si="5"/>
        <v>0</v>
      </c>
      <c r="M34" s="153"/>
      <c r="N34" s="116" t="str">
        <f>IF(M34&gt;0,M34-M33,"")</f>
        <v/>
      </c>
      <c r="O34" s="111"/>
      <c r="P34" s="117">
        <f t="shared" si="6"/>
        <v>0</v>
      </c>
      <c r="Q34" s="112">
        <f t="shared" si="7"/>
        <v>0</v>
      </c>
      <c r="R34" s="118">
        <f t="shared" si="16"/>
        <v>0</v>
      </c>
      <c r="S34" s="113">
        <f t="shared" si="9"/>
        <v>0</v>
      </c>
      <c r="T34" s="120">
        <f t="shared" si="10"/>
        <v>0</v>
      </c>
      <c r="U34" s="114">
        <f t="shared" si="17"/>
        <v>0</v>
      </c>
      <c r="V34" s="140">
        <f t="shared" si="18"/>
        <v>0</v>
      </c>
    </row>
    <row r="35" spans="1:22" ht="13.5" customHeight="1" x14ac:dyDescent="0.35">
      <c r="A35" s="86"/>
      <c r="B35" s="93"/>
      <c r="C35" s="152" t="str">
        <f t="shared" si="0"/>
        <v/>
      </c>
      <c r="D35" s="106"/>
      <c r="E35" s="101" t="str">
        <f t="shared" si="1"/>
        <v/>
      </c>
      <c r="F35" s="132">
        <f t="shared" si="2"/>
        <v>0</v>
      </c>
      <c r="G35" s="134">
        <f t="shared" si="3"/>
        <v>0</v>
      </c>
      <c r="H35" s="99">
        <f t="shared" si="4"/>
        <v>0</v>
      </c>
      <c r="I35" s="100">
        <f t="shared" si="5"/>
        <v>0</v>
      </c>
      <c r="M35" s="153"/>
      <c r="N35" s="116" t="str">
        <f t="shared" ref="N35:N58" si="19">IF(M35&gt;0,M35-M34,"")</f>
        <v/>
      </c>
      <c r="O35" s="111"/>
      <c r="P35" s="117">
        <f t="shared" si="6"/>
        <v>0</v>
      </c>
      <c r="Q35" s="112">
        <f t="shared" si="7"/>
        <v>0</v>
      </c>
      <c r="R35" s="118">
        <f t="shared" si="8"/>
        <v>0</v>
      </c>
      <c r="S35" s="113">
        <f t="shared" si="9"/>
        <v>0</v>
      </c>
      <c r="T35" s="120">
        <f t="shared" si="10"/>
        <v>0</v>
      </c>
      <c r="U35" s="114">
        <f t="shared" si="11"/>
        <v>0</v>
      </c>
      <c r="V35" s="140">
        <f t="shared" si="12"/>
        <v>0</v>
      </c>
    </row>
    <row r="36" spans="1:22" ht="13.5" customHeight="1" x14ac:dyDescent="0.25">
      <c r="B36" s="93"/>
      <c r="C36" s="152" t="str">
        <f t="shared" si="0"/>
        <v/>
      </c>
      <c r="D36" s="106"/>
      <c r="E36" s="101" t="str">
        <f t="shared" si="1"/>
        <v/>
      </c>
      <c r="F36" s="132">
        <f t="shared" si="2"/>
        <v>0</v>
      </c>
      <c r="G36" s="134">
        <f t="shared" si="3"/>
        <v>0</v>
      </c>
      <c r="H36" s="99">
        <f t="shared" si="4"/>
        <v>0</v>
      </c>
      <c r="I36" s="100">
        <f t="shared" si="5"/>
        <v>0</v>
      </c>
      <c r="M36" s="153"/>
      <c r="N36" s="116" t="str">
        <f t="shared" si="19"/>
        <v/>
      </c>
      <c r="O36" s="111"/>
      <c r="P36" s="117">
        <f t="shared" si="6"/>
        <v>0</v>
      </c>
      <c r="Q36" s="112">
        <f t="shared" si="7"/>
        <v>0</v>
      </c>
      <c r="R36" s="118">
        <f t="shared" si="8"/>
        <v>0</v>
      </c>
      <c r="S36" s="113">
        <f t="shared" si="9"/>
        <v>0</v>
      </c>
      <c r="T36" s="120">
        <f t="shared" si="10"/>
        <v>0</v>
      </c>
      <c r="U36" s="114">
        <f t="shared" si="11"/>
        <v>0</v>
      </c>
      <c r="V36" s="140">
        <f t="shared" si="12"/>
        <v>0</v>
      </c>
    </row>
    <row r="37" spans="1:22" ht="13.5" customHeight="1" x14ac:dyDescent="0.25">
      <c r="B37" s="93"/>
      <c r="C37" s="152" t="str">
        <f t="shared" si="0"/>
        <v/>
      </c>
      <c r="D37" s="106"/>
      <c r="E37" s="101" t="str">
        <f t="shared" si="1"/>
        <v/>
      </c>
      <c r="F37" s="132">
        <f t="shared" si="2"/>
        <v>0</v>
      </c>
      <c r="G37" s="134">
        <f t="shared" si="3"/>
        <v>0</v>
      </c>
      <c r="H37" s="99">
        <f t="shared" si="4"/>
        <v>0</v>
      </c>
      <c r="I37" s="100">
        <f t="shared" si="5"/>
        <v>0</v>
      </c>
      <c r="M37" s="153"/>
      <c r="N37" s="116" t="str">
        <f t="shared" si="19"/>
        <v/>
      </c>
      <c r="O37" s="111"/>
      <c r="P37" s="117">
        <f t="shared" si="6"/>
        <v>0</v>
      </c>
      <c r="Q37" s="112">
        <f t="shared" si="7"/>
        <v>0</v>
      </c>
      <c r="R37" s="118">
        <f t="shared" si="8"/>
        <v>0</v>
      </c>
      <c r="S37" s="113">
        <f t="shared" si="9"/>
        <v>0</v>
      </c>
      <c r="T37" s="120">
        <f t="shared" si="10"/>
        <v>0</v>
      </c>
      <c r="U37" s="114">
        <f t="shared" si="11"/>
        <v>0</v>
      </c>
      <c r="V37" s="140">
        <f t="shared" si="12"/>
        <v>0</v>
      </c>
    </row>
    <row r="38" spans="1:22" ht="13.5" customHeight="1" x14ac:dyDescent="0.25">
      <c r="B38" s="93"/>
      <c r="C38" s="152" t="str">
        <f t="shared" si="0"/>
        <v/>
      </c>
      <c r="D38" s="106"/>
      <c r="E38" s="101" t="str">
        <f t="shared" si="1"/>
        <v/>
      </c>
      <c r="F38" s="132">
        <f t="shared" si="2"/>
        <v>0</v>
      </c>
      <c r="G38" s="134">
        <f t="shared" si="3"/>
        <v>0</v>
      </c>
      <c r="H38" s="99">
        <f t="shared" si="4"/>
        <v>0</v>
      </c>
      <c r="I38" s="100">
        <f t="shared" si="5"/>
        <v>0</v>
      </c>
      <c r="M38" s="153"/>
      <c r="N38" s="116" t="str">
        <f t="shared" si="19"/>
        <v/>
      </c>
      <c r="O38" s="111"/>
      <c r="P38" s="117">
        <f t="shared" si="6"/>
        <v>0</v>
      </c>
      <c r="Q38" s="112">
        <f t="shared" si="7"/>
        <v>0</v>
      </c>
      <c r="R38" s="118">
        <f t="shared" si="8"/>
        <v>0</v>
      </c>
      <c r="S38" s="113">
        <f t="shared" si="9"/>
        <v>0</v>
      </c>
      <c r="T38" s="120">
        <f t="shared" si="10"/>
        <v>0</v>
      </c>
      <c r="U38" s="114">
        <f t="shared" si="11"/>
        <v>0</v>
      </c>
      <c r="V38" s="140">
        <f t="shared" si="12"/>
        <v>0</v>
      </c>
    </row>
    <row r="39" spans="1:22" ht="13.5" customHeight="1" x14ac:dyDescent="0.25">
      <c r="B39" s="93"/>
      <c r="C39" s="152" t="str">
        <f t="shared" si="0"/>
        <v/>
      </c>
      <c r="D39" s="106"/>
      <c r="E39" s="101" t="str">
        <f t="shared" si="1"/>
        <v/>
      </c>
      <c r="F39" s="132">
        <f t="shared" si="2"/>
        <v>0</v>
      </c>
      <c r="G39" s="134">
        <f t="shared" si="3"/>
        <v>0</v>
      </c>
      <c r="H39" s="99">
        <f t="shared" si="4"/>
        <v>0</v>
      </c>
      <c r="I39" s="100">
        <f t="shared" si="5"/>
        <v>0</v>
      </c>
      <c r="M39" s="153"/>
      <c r="N39" s="116" t="str">
        <f t="shared" si="19"/>
        <v/>
      </c>
      <c r="O39" s="111"/>
      <c r="P39" s="117">
        <f t="shared" si="6"/>
        <v>0</v>
      </c>
      <c r="Q39" s="112">
        <f t="shared" si="7"/>
        <v>0</v>
      </c>
      <c r="R39" s="118">
        <f t="shared" si="8"/>
        <v>0</v>
      </c>
      <c r="S39" s="113">
        <f t="shared" si="9"/>
        <v>0</v>
      </c>
      <c r="T39" s="120">
        <f t="shared" si="10"/>
        <v>0</v>
      </c>
      <c r="U39" s="114">
        <f t="shared" si="11"/>
        <v>0</v>
      </c>
      <c r="V39" s="140">
        <f t="shared" si="12"/>
        <v>0</v>
      </c>
    </row>
    <row r="40" spans="1:22" ht="13.5" customHeight="1" x14ac:dyDescent="0.25">
      <c r="B40" s="93"/>
      <c r="C40" s="152" t="str">
        <f t="shared" si="0"/>
        <v/>
      </c>
      <c r="D40" s="106"/>
      <c r="E40" s="101" t="str">
        <f t="shared" si="1"/>
        <v/>
      </c>
      <c r="F40" s="132">
        <f t="shared" si="2"/>
        <v>0</v>
      </c>
      <c r="G40" s="134">
        <f t="shared" si="3"/>
        <v>0</v>
      </c>
      <c r="H40" s="99">
        <f t="shared" si="4"/>
        <v>0</v>
      </c>
      <c r="I40" s="100">
        <f t="shared" si="5"/>
        <v>0</v>
      </c>
      <c r="M40" s="153"/>
      <c r="N40" s="116" t="str">
        <f t="shared" si="19"/>
        <v/>
      </c>
      <c r="O40" s="111"/>
      <c r="P40" s="117">
        <f t="shared" si="6"/>
        <v>0</v>
      </c>
      <c r="Q40" s="112">
        <f t="shared" si="7"/>
        <v>0</v>
      </c>
      <c r="R40" s="118">
        <f t="shared" si="8"/>
        <v>0</v>
      </c>
      <c r="S40" s="113">
        <f t="shared" si="9"/>
        <v>0</v>
      </c>
      <c r="T40" s="120">
        <f t="shared" si="10"/>
        <v>0</v>
      </c>
      <c r="U40" s="114">
        <f t="shared" si="11"/>
        <v>0</v>
      </c>
      <c r="V40" s="140">
        <f t="shared" si="12"/>
        <v>0</v>
      </c>
    </row>
    <row r="41" spans="1:22" ht="13.5" customHeight="1" x14ac:dyDescent="0.25">
      <c r="B41" s="93"/>
      <c r="C41" s="152" t="str">
        <f t="shared" si="0"/>
        <v/>
      </c>
      <c r="D41" s="106"/>
      <c r="E41" s="101" t="str">
        <f t="shared" si="1"/>
        <v/>
      </c>
      <c r="F41" s="132">
        <f t="shared" si="2"/>
        <v>0</v>
      </c>
      <c r="G41" s="134">
        <f t="shared" si="3"/>
        <v>0</v>
      </c>
      <c r="H41" s="99">
        <f t="shared" si="4"/>
        <v>0</v>
      </c>
      <c r="I41" s="100">
        <f t="shared" si="5"/>
        <v>0</v>
      </c>
      <c r="M41" s="153"/>
      <c r="N41" s="116" t="str">
        <f t="shared" si="19"/>
        <v/>
      </c>
      <c r="O41" s="111"/>
      <c r="P41" s="117">
        <f t="shared" si="6"/>
        <v>0</v>
      </c>
      <c r="Q41" s="112">
        <f t="shared" si="7"/>
        <v>0</v>
      </c>
      <c r="R41" s="118">
        <f t="shared" si="8"/>
        <v>0</v>
      </c>
      <c r="S41" s="113">
        <f t="shared" si="9"/>
        <v>0</v>
      </c>
      <c r="T41" s="120">
        <f t="shared" si="10"/>
        <v>0</v>
      </c>
      <c r="U41" s="114">
        <f t="shared" si="11"/>
        <v>0</v>
      </c>
      <c r="V41" s="140">
        <f t="shared" si="12"/>
        <v>0</v>
      </c>
    </row>
    <row r="42" spans="1:22" ht="13.5" customHeight="1" x14ac:dyDescent="0.25">
      <c r="B42" s="93"/>
      <c r="C42" s="152" t="str">
        <f t="shared" si="0"/>
        <v/>
      </c>
      <c r="D42" s="106"/>
      <c r="E42" s="101" t="str">
        <f t="shared" si="1"/>
        <v/>
      </c>
      <c r="F42" s="132">
        <f t="shared" si="2"/>
        <v>0</v>
      </c>
      <c r="G42" s="134">
        <f t="shared" si="3"/>
        <v>0</v>
      </c>
      <c r="H42" s="99">
        <f t="shared" si="4"/>
        <v>0</v>
      </c>
      <c r="I42" s="100">
        <f t="shared" si="5"/>
        <v>0</v>
      </c>
      <c r="M42" s="153"/>
      <c r="N42" s="116" t="str">
        <f t="shared" si="19"/>
        <v/>
      </c>
      <c r="O42" s="111"/>
      <c r="P42" s="117">
        <f t="shared" si="6"/>
        <v>0</v>
      </c>
      <c r="Q42" s="112">
        <f t="shared" si="7"/>
        <v>0</v>
      </c>
      <c r="R42" s="118">
        <f t="shared" si="8"/>
        <v>0</v>
      </c>
      <c r="S42" s="113">
        <f t="shared" si="9"/>
        <v>0</v>
      </c>
      <c r="T42" s="120">
        <f t="shared" si="10"/>
        <v>0</v>
      </c>
      <c r="U42" s="114">
        <f t="shared" si="11"/>
        <v>0</v>
      </c>
      <c r="V42" s="140">
        <f t="shared" si="12"/>
        <v>0</v>
      </c>
    </row>
    <row r="43" spans="1:22" ht="13.5" customHeight="1" x14ac:dyDescent="0.25">
      <c r="B43" s="93"/>
      <c r="C43" s="152" t="str">
        <f t="shared" si="0"/>
        <v/>
      </c>
      <c r="D43" s="106"/>
      <c r="E43" s="101" t="str">
        <f t="shared" si="1"/>
        <v/>
      </c>
      <c r="F43" s="132">
        <f t="shared" si="2"/>
        <v>0</v>
      </c>
      <c r="G43" s="134">
        <f t="shared" si="3"/>
        <v>0</v>
      </c>
      <c r="H43" s="99">
        <f t="shared" si="4"/>
        <v>0</v>
      </c>
      <c r="I43" s="100">
        <f t="shared" si="5"/>
        <v>0</v>
      </c>
      <c r="M43" s="153"/>
      <c r="N43" s="116" t="str">
        <f t="shared" si="19"/>
        <v/>
      </c>
      <c r="O43" s="111"/>
      <c r="P43" s="117">
        <f t="shared" si="6"/>
        <v>0</v>
      </c>
      <c r="Q43" s="112">
        <f t="shared" si="7"/>
        <v>0</v>
      </c>
      <c r="R43" s="118">
        <f t="shared" si="8"/>
        <v>0</v>
      </c>
      <c r="S43" s="113">
        <f t="shared" si="9"/>
        <v>0</v>
      </c>
      <c r="T43" s="120">
        <f t="shared" si="10"/>
        <v>0</v>
      </c>
      <c r="U43" s="114">
        <f t="shared" si="11"/>
        <v>0</v>
      </c>
      <c r="V43" s="140">
        <f t="shared" si="12"/>
        <v>0</v>
      </c>
    </row>
    <row r="44" spans="1:22" ht="13.5" customHeight="1" x14ac:dyDescent="0.25">
      <c r="B44" s="93"/>
      <c r="C44" s="152" t="str">
        <f t="shared" si="0"/>
        <v/>
      </c>
      <c r="D44" s="106"/>
      <c r="E44" s="101" t="str">
        <f t="shared" si="1"/>
        <v/>
      </c>
      <c r="F44" s="132">
        <f t="shared" si="2"/>
        <v>0</v>
      </c>
      <c r="G44" s="134">
        <f t="shared" si="3"/>
        <v>0</v>
      </c>
      <c r="H44" s="99">
        <f t="shared" si="4"/>
        <v>0</v>
      </c>
      <c r="I44" s="100">
        <f t="shared" si="5"/>
        <v>0</v>
      </c>
      <c r="M44" s="153"/>
      <c r="N44" s="116" t="str">
        <f t="shared" si="19"/>
        <v/>
      </c>
      <c r="O44" s="111"/>
      <c r="P44" s="117">
        <f t="shared" si="6"/>
        <v>0</v>
      </c>
      <c r="Q44" s="112">
        <f t="shared" si="7"/>
        <v>0</v>
      </c>
      <c r="R44" s="118">
        <f t="shared" si="8"/>
        <v>0</v>
      </c>
      <c r="S44" s="113">
        <f t="shared" si="9"/>
        <v>0</v>
      </c>
      <c r="T44" s="120">
        <f t="shared" si="10"/>
        <v>0</v>
      </c>
      <c r="U44" s="114">
        <f t="shared" si="11"/>
        <v>0</v>
      </c>
      <c r="V44" s="140">
        <f t="shared" si="12"/>
        <v>0</v>
      </c>
    </row>
    <row r="45" spans="1:22" ht="13.5" customHeight="1" x14ac:dyDescent="0.25">
      <c r="B45" s="93"/>
      <c r="C45" s="152" t="str">
        <f t="shared" si="0"/>
        <v/>
      </c>
      <c r="D45" s="106"/>
      <c r="E45" s="101" t="str">
        <f t="shared" si="1"/>
        <v/>
      </c>
      <c r="F45" s="132">
        <f t="shared" si="2"/>
        <v>0</v>
      </c>
      <c r="G45" s="134">
        <f t="shared" si="3"/>
        <v>0</v>
      </c>
      <c r="H45" s="99">
        <f t="shared" si="4"/>
        <v>0</v>
      </c>
      <c r="I45" s="100">
        <f t="shared" si="5"/>
        <v>0</v>
      </c>
      <c r="M45" s="153"/>
      <c r="N45" s="116" t="str">
        <f t="shared" si="19"/>
        <v/>
      </c>
      <c r="O45" s="111"/>
      <c r="P45" s="117">
        <f t="shared" si="6"/>
        <v>0</v>
      </c>
      <c r="Q45" s="112">
        <f t="shared" si="7"/>
        <v>0</v>
      </c>
      <c r="R45" s="118">
        <f t="shared" si="8"/>
        <v>0</v>
      </c>
      <c r="S45" s="113">
        <f t="shared" si="9"/>
        <v>0</v>
      </c>
      <c r="T45" s="120">
        <f t="shared" si="10"/>
        <v>0</v>
      </c>
      <c r="U45" s="114">
        <f t="shared" si="11"/>
        <v>0</v>
      </c>
      <c r="V45" s="140">
        <f t="shared" si="12"/>
        <v>0</v>
      </c>
    </row>
    <row r="46" spans="1:22" ht="13.5" customHeight="1" x14ac:dyDescent="0.25">
      <c r="B46" s="93"/>
      <c r="C46" s="152" t="str">
        <f t="shared" si="0"/>
        <v/>
      </c>
      <c r="D46" s="106"/>
      <c r="E46" s="101" t="str">
        <f t="shared" si="1"/>
        <v/>
      </c>
      <c r="F46" s="132">
        <f t="shared" si="2"/>
        <v>0</v>
      </c>
      <c r="G46" s="134">
        <f t="shared" si="3"/>
        <v>0</v>
      </c>
      <c r="H46" s="99">
        <f t="shared" si="4"/>
        <v>0</v>
      </c>
      <c r="I46" s="100">
        <f t="shared" si="5"/>
        <v>0</v>
      </c>
      <c r="M46" s="153"/>
      <c r="N46" s="116" t="str">
        <f t="shared" si="19"/>
        <v/>
      </c>
      <c r="O46" s="111"/>
      <c r="P46" s="117">
        <f t="shared" si="6"/>
        <v>0</v>
      </c>
      <c r="Q46" s="112">
        <f t="shared" si="7"/>
        <v>0</v>
      </c>
      <c r="R46" s="118">
        <f t="shared" si="8"/>
        <v>0</v>
      </c>
      <c r="S46" s="113">
        <f t="shared" si="9"/>
        <v>0</v>
      </c>
      <c r="T46" s="120">
        <f t="shared" si="10"/>
        <v>0</v>
      </c>
      <c r="U46" s="114">
        <f t="shared" si="11"/>
        <v>0</v>
      </c>
      <c r="V46" s="140">
        <f t="shared" si="12"/>
        <v>0</v>
      </c>
    </row>
    <row r="47" spans="1:22" ht="13.5" customHeight="1" x14ac:dyDescent="0.25">
      <c r="B47" s="93"/>
      <c r="C47" s="152" t="str">
        <f t="shared" si="0"/>
        <v/>
      </c>
      <c r="D47" s="106"/>
      <c r="E47" s="101" t="str">
        <f t="shared" si="1"/>
        <v/>
      </c>
      <c r="F47" s="132">
        <f t="shared" si="2"/>
        <v>0</v>
      </c>
      <c r="G47" s="134">
        <f t="shared" si="3"/>
        <v>0</v>
      </c>
      <c r="H47" s="99">
        <f t="shared" si="4"/>
        <v>0</v>
      </c>
      <c r="I47" s="100">
        <f t="shared" si="5"/>
        <v>0</v>
      </c>
      <c r="M47" s="153"/>
      <c r="N47" s="116" t="str">
        <f t="shared" si="19"/>
        <v/>
      </c>
      <c r="O47" s="111"/>
      <c r="P47" s="117">
        <f t="shared" si="6"/>
        <v>0</v>
      </c>
      <c r="Q47" s="112">
        <f t="shared" si="7"/>
        <v>0</v>
      </c>
      <c r="R47" s="118">
        <f t="shared" si="8"/>
        <v>0</v>
      </c>
      <c r="S47" s="113">
        <f t="shared" si="9"/>
        <v>0</v>
      </c>
      <c r="T47" s="120">
        <f t="shared" si="10"/>
        <v>0</v>
      </c>
      <c r="U47" s="114">
        <f t="shared" si="11"/>
        <v>0</v>
      </c>
      <c r="V47" s="140">
        <f t="shared" si="12"/>
        <v>0</v>
      </c>
    </row>
    <row r="48" spans="1:22" ht="13.5" customHeight="1" x14ac:dyDescent="0.25">
      <c r="B48" s="93"/>
      <c r="C48" s="152" t="str">
        <f t="shared" si="0"/>
        <v/>
      </c>
      <c r="D48" s="106"/>
      <c r="E48" s="101" t="str">
        <f t="shared" si="1"/>
        <v/>
      </c>
      <c r="F48" s="132">
        <f t="shared" si="2"/>
        <v>0</v>
      </c>
      <c r="G48" s="134">
        <f t="shared" si="3"/>
        <v>0</v>
      </c>
      <c r="H48" s="99">
        <f t="shared" si="4"/>
        <v>0</v>
      </c>
      <c r="I48" s="100">
        <f t="shared" si="5"/>
        <v>0</v>
      </c>
      <c r="M48" s="153"/>
      <c r="N48" s="116" t="str">
        <f t="shared" si="19"/>
        <v/>
      </c>
      <c r="O48" s="111"/>
      <c r="P48" s="117">
        <f t="shared" si="6"/>
        <v>0</v>
      </c>
      <c r="Q48" s="112">
        <f t="shared" si="7"/>
        <v>0</v>
      </c>
      <c r="R48" s="118">
        <f t="shared" si="8"/>
        <v>0</v>
      </c>
      <c r="S48" s="113">
        <f t="shared" si="9"/>
        <v>0</v>
      </c>
      <c r="T48" s="120">
        <f t="shared" si="10"/>
        <v>0</v>
      </c>
      <c r="U48" s="114">
        <f t="shared" si="11"/>
        <v>0</v>
      </c>
      <c r="V48" s="140">
        <f t="shared" si="12"/>
        <v>0</v>
      </c>
    </row>
    <row r="49" spans="2:23" ht="13.5" customHeight="1" x14ac:dyDescent="0.25">
      <c r="B49" s="93"/>
      <c r="C49" s="152" t="str">
        <f t="shared" si="0"/>
        <v/>
      </c>
      <c r="D49" s="106"/>
      <c r="E49" s="101" t="str">
        <f t="shared" si="1"/>
        <v/>
      </c>
      <c r="F49" s="132">
        <f t="shared" si="2"/>
        <v>0</v>
      </c>
      <c r="G49" s="134">
        <f t="shared" si="3"/>
        <v>0</v>
      </c>
      <c r="H49" s="99">
        <f t="shared" si="4"/>
        <v>0</v>
      </c>
      <c r="I49" s="100">
        <f t="shared" si="5"/>
        <v>0</v>
      </c>
      <c r="M49" s="153"/>
      <c r="N49" s="116" t="str">
        <f t="shared" si="19"/>
        <v/>
      </c>
      <c r="O49" s="111"/>
      <c r="P49" s="117">
        <f t="shared" si="6"/>
        <v>0</v>
      </c>
      <c r="Q49" s="112">
        <f t="shared" si="7"/>
        <v>0</v>
      </c>
      <c r="R49" s="118">
        <f t="shared" si="8"/>
        <v>0</v>
      </c>
      <c r="S49" s="113">
        <f t="shared" si="9"/>
        <v>0</v>
      </c>
      <c r="T49" s="120">
        <f t="shared" si="10"/>
        <v>0</v>
      </c>
      <c r="U49" s="114">
        <f t="shared" si="11"/>
        <v>0</v>
      </c>
      <c r="V49" s="140">
        <f t="shared" si="12"/>
        <v>0</v>
      </c>
    </row>
    <row r="50" spans="2:23" ht="13.5" customHeight="1" x14ac:dyDescent="0.25">
      <c r="B50" s="93"/>
      <c r="C50" s="152" t="str">
        <f t="shared" si="0"/>
        <v/>
      </c>
      <c r="D50" s="106"/>
      <c r="E50" s="101" t="str">
        <f t="shared" si="1"/>
        <v/>
      </c>
      <c r="F50" s="132">
        <f t="shared" si="2"/>
        <v>0</v>
      </c>
      <c r="G50" s="134">
        <f t="shared" si="3"/>
        <v>0</v>
      </c>
      <c r="H50" s="99">
        <f t="shared" si="4"/>
        <v>0</v>
      </c>
      <c r="I50" s="100">
        <f t="shared" si="5"/>
        <v>0</v>
      </c>
      <c r="M50" s="153"/>
      <c r="N50" s="116" t="str">
        <f t="shared" si="19"/>
        <v/>
      </c>
      <c r="O50" s="111"/>
      <c r="P50" s="117">
        <f t="shared" si="6"/>
        <v>0</v>
      </c>
      <c r="Q50" s="112">
        <f t="shared" si="7"/>
        <v>0</v>
      </c>
      <c r="R50" s="118">
        <f t="shared" si="8"/>
        <v>0</v>
      </c>
      <c r="S50" s="113">
        <f t="shared" si="9"/>
        <v>0</v>
      </c>
      <c r="T50" s="120">
        <f t="shared" si="10"/>
        <v>0</v>
      </c>
      <c r="U50" s="114">
        <f t="shared" si="11"/>
        <v>0</v>
      </c>
      <c r="V50" s="140">
        <f t="shared" si="12"/>
        <v>0</v>
      </c>
    </row>
    <row r="51" spans="2:23" ht="13.5" customHeight="1" x14ac:dyDescent="0.25">
      <c r="B51" s="93"/>
      <c r="C51" s="152" t="str">
        <f t="shared" si="0"/>
        <v/>
      </c>
      <c r="D51" s="106"/>
      <c r="E51" s="101" t="str">
        <f t="shared" si="1"/>
        <v/>
      </c>
      <c r="F51" s="132">
        <f t="shared" si="2"/>
        <v>0</v>
      </c>
      <c r="G51" s="134">
        <f t="shared" si="3"/>
        <v>0</v>
      </c>
      <c r="H51" s="99">
        <f t="shared" si="4"/>
        <v>0</v>
      </c>
      <c r="I51" s="100">
        <f t="shared" si="5"/>
        <v>0</v>
      </c>
      <c r="M51" s="153"/>
      <c r="N51" s="116" t="str">
        <f t="shared" si="19"/>
        <v/>
      </c>
      <c r="O51" s="111"/>
      <c r="P51" s="117">
        <f t="shared" si="6"/>
        <v>0</v>
      </c>
      <c r="Q51" s="112">
        <f t="shared" si="7"/>
        <v>0</v>
      </c>
      <c r="R51" s="118">
        <f t="shared" si="8"/>
        <v>0</v>
      </c>
      <c r="S51" s="113">
        <f t="shared" si="9"/>
        <v>0</v>
      </c>
      <c r="T51" s="120">
        <f t="shared" si="10"/>
        <v>0</v>
      </c>
      <c r="U51" s="114">
        <f t="shared" si="11"/>
        <v>0</v>
      </c>
      <c r="V51" s="140">
        <f t="shared" si="12"/>
        <v>0</v>
      </c>
    </row>
    <row r="52" spans="2:23" ht="13.5" customHeight="1" x14ac:dyDescent="0.25">
      <c r="B52" s="93"/>
      <c r="C52" s="152" t="str">
        <f t="shared" si="0"/>
        <v/>
      </c>
      <c r="D52" s="106"/>
      <c r="E52" s="101" t="str">
        <f t="shared" si="1"/>
        <v/>
      </c>
      <c r="F52" s="132">
        <f t="shared" si="2"/>
        <v>0</v>
      </c>
      <c r="G52" s="134">
        <f t="shared" si="3"/>
        <v>0</v>
      </c>
      <c r="H52" s="99">
        <f t="shared" si="4"/>
        <v>0</v>
      </c>
      <c r="I52" s="100">
        <f t="shared" si="5"/>
        <v>0</v>
      </c>
      <c r="M52" s="153"/>
      <c r="N52" s="116" t="str">
        <f t="shared" si="19"/>
        <v/>
      </c>
      <c r="O52" s="111"/>
      <c r="P52" s="117">
        <f t="shared" si="6"/>
        <v>0</v>
      </c>
      <c r="Q52" s="112">
        <f t="shared" si="7"/>
        <v>0</v>
      </c>
      <c r="R52" s="118">
        <f t="shared" si="8"/>
        <v>0</v>
      </c>
      <c r="S52" s="113">
        <f t="shared" si="9"/>
        <v>0</v>
      </c>
      <c r="T52" s="120">
        <f t="shared" si="10"/>
        <v>0</v>
      </c>
      <c r="U52" s="114">
        <f t="shared" si="11"/>
        <v>0</v>
      </c>
      <c r="V52" s="140">
        <f t="shared" si="12"/>
        <v>0</v>
      </c>
    </row>
    <row r="53" spans="2:23" ht="13.5" customHeight="1" x14ac:dyDescent="0.25">
      <c r="B53" s="93"/>
      <c r="C53" s="152" t="str">
        <f t="shared" si="0"/>
        <v/>
      </c>
      <c r="D53" s="106"/>
      <c r="E53" s="101" t="str">
        <f t="shared" si="1"/>
        <v/>
      </c>
      <c r="F53" s="132">
        <f t="shared" si="2"/>
        <v>0</v>
      </c>
      <c r="G53" s="134">
        <f t="shared" si="3"/>
        <v>0</v>
      </c>
      <c r="H53" s="99">
        <f t="shared" si="4"/>
        <v>0</v>
      </c>
      <c r="I53" s="100">
        <f t="shared" si="5"/>
        <v>0</v>
      </c>
      <c r="M53" s="153"/>
      <c r="N53" s="116" t="str">
        <f t="shared" si="19"/>
        <v/>
      </c>
      <c r="O53" s="111"/>
      <c r="P53" s="117">
        <f t="shared" si="6"/>
        <v>0</v>
      </c>
      <c r="Q53" s="112">
        <f t="shared" si="7"/>
        <v>0</v>
      </c>
      <c r="R53" s="118">
        <f t="shared" si="8"/>
        <v>0</v>
      </c>
      <c r="S53" s="113">
        <f t="shared" si="9"/>
        <v>0</v>
      </c>
      <c r="T53" s="120">
        <f t="shared" si="10"/>
        <v>0</v>
      </c>
      <c r="U53" s="114">
        <f t="shared" si="11"/>
        <v>0</v>
      </c>
      <c r="V53" s="140">
        <f t="shared" si="12"/>
        <v>0</v>
      </c>
    </row>
    <row r="54" spans="2:23" ht="13.5" customHeight="1" x14ac:dyDescent="0.25">
      <c r="B54" s="93"/>
      <c r="C54" s="152" t="str">
        <f t="shared" si="0"/>
        <v/>
      </c>
      <c r="D54" s="106"/>
      <c r="E54" s="101" t="str">
        <f t="shared" si="1"/>
        <v/>
      </c>
      <c r="F54" s="132">
        <f t="shared" si="2"/>
        <v>0</v>
      </c>
      <c r="G54" s="134">
        <f t="shared" si="3"/>
        <v>0</v>
      </c>
      <c r="H54" s="99">
        <f t="shared" si="4"/>
        <v>0</v>
      </c>
      <c r="I54" s="100">
        <f t="shared" si="5"/>
        <v>0</v>
      </c>
      <c r="M54" s="153"/>
      <c r="N54" s="116" t="str">
        <f t="shared" si="19"/>
        <v/>
      </c>
      <c r="O54" s="111"/>
      <c r="P54" s="117">
        <f t="shared" si="6"/>
        <v>0</v>
      </c>
      <c r="Q54" s="112">
        <f t="shared" si="7"/>
        <v>0</v>
      </c>
      <c r="R54" s="118">
        <f t="shared" si="8"/>
        <v>0</v>
      </c>
      <c r="S54" s="113">
        <f t="shared" si="9"/>
        <v>0</v>
      </c>
      <c r="T54" s="120">
        <f t="shared" si="10"/>
        <v>0</v>
      </c>
      <c r="U54" s="114">
        <f t="shared" si="11"/>
        <v>0</v>
      </c>
      <c r="V54" s="140">
        <f t="shared" si="12"/>
        <v>0</v>
      </c>
    </row>
    <row r="55" spans="2:23" s="88" customFormat="1" ht="13.5" customHeight="1" x14ac:dyDescent="0.25">
      <c r="B55" s="93"/>
      <c r="C55" s="152" t="str">
        <f t="shared" si="0"/>
        <v/>
      </c>
      <c r="D55" s="106"/>
      <c r="E55" s="101" t="str">
        <f t="shared" si="1"/>
        <v/>
      </c>
      <c r="F55" s="132">
        <f t="shared" si="2"/>
        <v>0</v>
      </c>
      <c r="G55" s="134">
        <f t="shared" si="3"/>
        <v>0</v>
      </c>
      <c r="H55" s="99">
        <f t="shared" si="4"/>
        <v>0</v>
      </c>
      <c r="I55" s="100">
        <f t="shared" si="5"/>
        <v>0</v>
      </c>
      <c r="M55" s="153"/>
      <c r="N55" s="116" t="str">
        <f t="shared" si="19"/>
        <v/>
      </c>
      <c r="O55" s="111"/>
      <c r="P55" s="117">
        <f t="shared" si="6"/>
        <v>0</v>
      </c>
      <c r="Q55" s="112">
        <f t="shared" si="7"/>
        <v>0</v>
      </c>
      <c r="R55" s="118">
        <f t="shared" si="8"/>
        <v>0</v>
      </c>
      <c r="S55" s="113">
        <f t="shared" si="9"/>
        <v>0</v>
      </c>
      <c r="T55" s="120">
        <f t="shared" si="10"/>
        <v>0</v>
      </c>
      <c r="U55" s="114">
        <f t="shared" si="11"/>
        <v>0</v>
      </c>
      <c r="V55" s="140">
        <f t="shared" si="12"/>
        <v>0</v>
      </c>
      <c r="W55" s="73"/>
    </row>
    <row r="56" spans="2:23" s="88" customFormat="1" ht="13.5" customHeight="1" x14ac:dyDescent="0.25">
      <c r="B56" s="93"/>
      <c r="C56" s="152" t="str">
        <f t="shared" si="0"/>
        <v/>
      </c>
      <c r="D56" s="106"/>
      <c r="E56" s="101" t="str">
        <f t="shared" si="1"/>
        <v/>
      </c>
      <c r="F56" s="132">
        <f t="shared" si="2"/>
        <v>0</v>
      </c>
      <c r="G56" s="134">
        <f t="shared" si="3"/>
        <v>0</v>
      </c>
      <c r="H56" s="99">
        <f t="shared" si="4"/>
        <v>0</v>
      </c>
      <c r="I56" s="100">
        <f t="shared" si="5"/>
        <v>0</v>
      </c>
      <c r="M56" s="153"/>
      <c r="N56" s="116" t="str">
        <f t="shared" si="19"/>
        <v/>
      </c>
      <c r="O56" s="111"/>
      <c r="P56" s="117">
        <f t="shared" si="6"/>
        <v>0</v>
      </c>
      <c r="Q56" s="112">
        <f t="shared" si="7"/>
        <v>0</v>
      </c>
      <c r="R56" s="118">
        <f t="shared" si="8"/>
        <v>0</v>
      </c>
      <c r="S56" s="113">
        <f t="shared" si="9"/>
        <v>0</v>
      </c>
      <c r="T56" s="120">
        <f t="shared" si="10"/>
        <v>0</v>
      </c>
      <c r="U56" s="114">
        <f t="shared" si="11"/>
        <v>0</v>
      </c>
      <c r="V56" s="140">
        <f t="shared" si="12"/>
        <v>0</v>
      </c>
      <c r="W56" s="73"/>
    </row>
    <row r="57" spans="2:23" s="88" customFormat="1" ht="13.5" customHeight="1" x14ac:dyDescent="0.25">
      <c r="B57" s="93"/>
      <c r="C57" s="152" t="str">
        <f t="shared" si="0"/>
        <v/>
      </c>
      <c r="D57" s="106"/>
      <c r="E57" s="101" t="str">
        <f t="shared" si="1"/>
        <v/>
      </c>
      <c r="F57" s="132">
        <f t="shared" si="2"/>
        <v>0</v>
      </c>
      <c r="G57" s="134">
        <f t="shared" si="3"/>
        <v>0</v>
      </c>
      <c r="H57" s="99">
        <f t="shared" si="4"/>
        <v>0</v>
      </c>
      <c r="I57" s="100">
        <f t="shared" si="5"/>
        <v>0</v>
      </c>
      <c r="M57" s="153"/>
      <c r="N57" s="116" t="str">
        <f t="shared" si="19"/>
        <v/>
      </c>
      <c r="O57" s="111"/>
      <c r="P57" s="117">
        <f t="shared" si="6"/>
        <v>0</v>
      </c>
      <c r="Q57" s="112">
        <f t="shared" si="7"/>
        <v>0</v>
      </c>
      <c r="R57" s="118">
        <f t="shared" si="8"/>
        <v>0</v>
      </c>
      <c r="S57" s="113">
        <f t="shared" si="9"/>
        <v>0</v>
      </c>
      <c r="T57" s="120">
        <f t="shared" si="10"/>
        <v>0</v>
      </c>
      <c r="U57" s="114">
        <f t="shared" si="11"/>
        <v>0</v>
      </c>
      <c r="V57" s="140">
        <f t="shared" si="12"/>
        <v>0</v>
      </c>
      <c r="W57" s="73"/>
    </row>
    <row r="58" spans="2:23" ht="13.5" customHeight="1" x14ac:dyDescent="0.25">
      <c r="B58" s="93"/>
      <c r="C58" s="152" t="str">
        <f t="shared" si="0"/>
        <v/>
      </c>
      <c r="D58" s="106"/>
      <c r="E58" s="101" t="str">
        <f t="shared" si="1"/>
        <v/>
      </c>
      <c r="F58" s="132">
        <f t="shared" si="2"/>
        <v>0</v>
      </c>
      <c r="G58" s="134">
        <f t="shared" si="3"/>
        <v>0</v>
      </c>
      <c r="H58" s="99">
        <f t="shared" si="4"/>
        <v>0</v>
      </c>
      <c r="I58" s="100">
        <f t="shared" si="5"/>
        <v>0</v>
      </c>
      <c r="M58" s="153"/>
      <c r="N58" s="116" t="str">
        <f t="shared" si="19"/>
        <v/>
      </c>
      <c r="O58" s="111"/>
      <c r="P58" s="117">
        <f t="shared" si="6"/>
        <v>0</v>
      </c>
      <c r="Q58" s="112">
        <f>O58*$G$9</f>
        <v>0</v>
      </c>
      <c r="R58" s="118">
        <f>P58*$G$9</f>
        <v>0</v>
      </c>
      <c r="S58" s="113">
        <f t="shared" si="9"/>
        <v>0</v>
      </c>
      <c r="T58" s="120">
        <f t="shared" si="10"/>
        <v>0</v>
      </c>
      <c r="U58" s="114">
        <f t="shared" ref="U58:U59" si="20">T58*0.05</f>
        <v>0</v>
      </c>
      <c r="V58" s="140">
        <f t="shared" ref="V58:V59" si="21">T58+U58</f>
        <v>0</v>
      </c>
    </row>
    <row r="59" spans="2:23" ht="13.5" customHeight="1" thickBot="1" x14ac:dyDescent="0.3">
      <c r="B59" s="93"/>
      <c r="C59" s="152" t="str">
        <f>IF(B59,B59-B58,"")</f>
        <v/>
      </c>
      <c r="D59" s="106"/>
      <c r="E59" s="101" t="str">
        <f t="shared" si="1"/>
        <v/>
      </c>
      <c r="F59" s="132">
        <f t="shared" si="2"/>
        <v>0</v>
      </c>
      <c r="G59" s="134">
        <f t="shared" si="3"/>
        <v>0</v>
      </c>
      <c r="H59" s="99">
        <f t="shared" si="4"/>
        <v>0</v>
      </c>
      <c r="I59" s="100">
        <f t="shared" si="5"/>
        <v>0</v>
      </c>
      <c r="M59" s="153"/>
      <c r="N59" s="116" t="str">
        <f>IF(M59&gt;0,M59-M58,"")</f>
        <v/>
      </c>
      <c r="O59" s="111"/>
      <c r="P59" s="117">
        <f>IF(M59,O59/N59,0)</f>
        <v>0</v>
      </c>
      <c r="Q59" s="112">
        <f t="shared" si="7"/>
        <v>0</v>
      </c>
      <c r="R59" s="118">
        <f>P59*$G$9</f>
        <v>0</v>
      </c>
      <c r="S59" s="113">
        <f t="shared" si="9"/>
        <v>0</v>
      </c>
      <c r="T59" s="120">
        <f t="shared" si="10"/>
        <v>0</v>
      </c>
      <c r="U59" s="114">
        <f t="shared" si="20"/>
        <v>0</v>
      </c>
      <c r="V59" s="140">
        <f t="shared" si="21"/>
        <v>0</v>
      </c>
      <c r="W59" s="87"/>
    </row>
    <row r="60" spans="2:23" ht="13.5" customHeight="1" thickBot="1" x14ac:dyDescent="0.3">
      <c r="B60" s="135" t="s">
        <v>3</v>
      </c>
      <c r="C60" s="136">
        <f>SUM(C24:C59)</f>
        <v>0</v>
      </c>
      <c r="D60" s="137">
        <f>SUM(D24:D59)</f>
        <v>0</v>
      </c>
      <c r="E60" s="136" t="str">
        <f>IF(D60,D60/C60,"")</f>
        <v/>
      </c>
      <c r="F60" s="151">
        <f>SUM(F24:F59)</f>
        <v>0</v>
      </c>
      <c r="G60" s="151">
        <f>SUM(G24:G59)</f>
        <v>0</v>
      </c>
      <c r="H60" s="151">
        <f>SUM(H24:H59)</f>
        <v>0</v>
      </c>
      <c r="I60" s="151">
        <f>SUM(I24:I59)</f>
        <v>0</v>
      </c>
      <c r="M60" s="124" t="s">
        <v>3</v>
      </c>
      <c r="N60" s="125">
        <f>SUM(N24:N59)</f>
        <v>0</v>
      </c>
      <c r="O60" s="126">
        <f>SUM(O24:O59)</f>
        <v>0</v>
      </c>
      <c r="P60" s="154" t="e">
        <f>O60/N60</f>
        <v>#DIV/0!</v>
      </c>
      <c r="Q60" s="126">
        <f>SUM(Q24:Q59)</f>
        <v>0</v>
      </c>
      <c r="R60" s="154" t="e">
        <f>Q60/N60</f>
        <v>#DIV/0!</v>
      </c>
      <c r="S60" s="128">
        <f>SUM(S24:S59)</f>
        <v>0</v>
      </c>
      <c r="T60" s="129">
        <f>SUM(T24:T59)</f>
        <v>0</v>
      </c>
      <c r="U60" s="130">
        <f>SUM(U24:U59)</f>
        <v>0</v>
      </c>
      <c r="V60" s="130">
        <f>SUM(V24:V59)</f>
        <v>0</v>
      </c>
    </row>
    <row r="61" spans="2:23" ht="13.5" customHeight="1" x14ac:dyDescent="0.25"/>
    <row r="62" spans="2:23" ht="13.5" customHeight="1" x14ac:dyDescent="0.25"/>
    <row r="63" spans="2:23" ht="13.5" customHeight="1" x14ac:dyDescent="0.25"/>
    <row r="64" spans="2:23" ht="13.5" customHeight="1" thickBot="1" x14ac:dyDescent="0.3"/>
    <row r="65" spans="2:22" ht="13.5" customHeight="1" thickBot="1" x14ac:dyDescent="0.3">
      <c r="B65" s="278" t="s">
        <v>116</v>
      </c>
      <c r="C65" s="279"/>
      <c r="D65" s="279"/>
      <c r="E65" s="279"/>
      <c r="F65" s="280"/>
      <c r="G65" s="270" t="s">
        <v>121</v>
      </c>
      <c r="H65" s="248">
        <v>38</v>
      </c>
      <c r="I65" s="240" t="s">
        <v>104</v>
      </c>
      <c r="M65" s="314" t="s">
        <v>130</v>
      </c>
      <c r="N65" s="315"/>
      <c r="O65" s="315"/>
      <c r="P65" s="315"/>
      <c r="Q65" s="318" t="str">
        <f>G11</f>
        <v>None</v>
      </c>
      <c r="R65" s="318"/>
      <c r="S65" s="319"/>
      <c r="T65" s="300" t="s">
        <v>121</v>
      </c>
      <c r="U65" s="148" t="e">
        <f>+VLOOKUP(G11,HHV,7,FALSE)</f>
        <v>#N/A</v>
      </c>
      <c r="V65" s="168" t="s">
        <v>129</v>
      </c>
    </row>
    <row r="66" spans="2:22" ht="13.5" customHeight="1" thickBot="1" x14ac:dyDescent="0.3">
      <c r="B66" s="281"/>
      <c r="C66" s="282"/>
      <c r="D66" s="282"/>
      <c r="E66" s="282"/>
      <c r="F66" s="283"/>
      <c r="G66" s="271"/>
      <c r="H66" s="249">
        <v>3.5</v>
      </c>
      <c r="I66" s="240" t="s">
        <v>103</v>
      </c>
      <c r="M66" s="316"/>
      <c r="N66" s="317"/>
      <c r="O66" s="317"/>
      <c r="P66" s="317"/>
      <c r="Q66" s="320"/>
      <c r="R66" s="320"/>
      <c r="S66" s="321"/>
      <c r="T66" s="301"/>
      <c r="U66" s="149" t="e">
        <f>+VLOOKUP(G11,HHV,8,FALSE)</f>
        <v>#N/A</v>
      </c>
      <c r="V66" s="169" t="s">
        <v>128</v>
      </c>
    </row>
    <row r="67" spans="2:22" ht="13.5" customHeight="1" x14ac:dyDescent="0.25">
      <c r="B67" s="252" t="s">
        <v>0</v>
      </c>
      <c r="C67" s="254" t="s">
        <v>122</v>
      </c>
      <c r="D67" s="272" t="s">
        <v>1</v>
      </c>
      <c r="E67" s="273"/>
      <c r="F67" s="254" t="s">
        <v>7</v>
      </c>
      <c r="G67" s="270" t="s">
        <v>119</v>
      </c>
      <c r="H67" s="270" t="s">
        <v>4</v>
      </c>
      <c r="I67" s="322" t="s">
        <v>120</v>
      </c>
      <c r="M67" s="286" t="s">
        <v>0</v>
      </c>
      <c r="N67" s="288" t="s">
        <v>122</v>
      </c>
      <c r="O67" s="290" t="s">
        <v>1</v>
      </c>
      <c r="P67" s="290"/>
      <c r="Q67" s="290"/>
      <c r="R67" s="290"/>
      <c r="S67" s="312" t="s">
        <v>100</v>
      </c>
      <c r="T67" s="302" t="s">
        <v>119</v>
      </c>
      <c r="U67" s="308" t="s">
        <v>4</v>
      </c>
      <c r="V67" s="310" t="s">
        <v>120</v>
      </c>
    </row>
    <row r="68" spans="2:22" ht="13.5" customHeight="1" thickBot="1" x14ac:dyDescent="0.3">
      <c r="B68" s="253"/>
      <c r="C68" s="255"/>
      <c r="D68" s="234" t="s">
        <v>139</v>
      </c>
      <c r="E68" s="234" t="s">
        <v>88</v>
      </c>
      <c r="F68" s="255"/>
      <c r="G68" s="271"/>
      <c r="H68" s="271"/>
      <c r="I68" s="323"/>
      <c r="M68" s="287"/>
      <c r="N68" s="289"/>
      <c r="O68" s="195" t="e">
        <f>+VLOOKUP(G11,HHV,3,FALSE)</f>
        <v>#N/A</v>
      </c>
      <c r="P68" s="196" t="e">
        <f>O68&amp;"/day"</f>
        <v>#N/A</v>
      </c>
      <c r="Q68" s="197" t="s">
        <v>112</v>
      </c>
      <c r="R68" s="196" t="s">
        <v>102</v>
      </c>
      <c r="S68" s="313"/>
      <c r="T68" s="303"/>
      <c r="U68" s="309"/>
      <c r="V68" s="311"/>
    </row>
    <row r="69" spans="2:22" ht="13.5" customHeight="1" x14ac:dyDescent="0.25">
      <c r="B69" s="102"/>
      <c r="C69" s="235"/>
      <c r="D69" s="235"/>
      <c r="E69" s="235"/>
      <c r="F69" s="235"/>
      <c r="G69" s="235"/>
      <c r="H69" s="235"/>
      <c r="I69" s="236"/>
      <c r="M69" s="153"/>
      <c r="N69" s="116"/>
      <c r="O69" s="150"/>
      <c r="P69" s="143"/>
      <c r="Q69" s="142"/>
      <c r="R69" s="144"/>
      <c r="S69" s="113"/>
      <c r="T69" s="145"/>
      <c r="U69" s="113"/>
      <c r="V69" s="146"/>
    </row>
    <row r="70" spans="2:22" ht="13.5" customHeight="1" x14ac:dyDescent="0.25">
      <c r="B70" s="94"/>
      <c r="C70" s="244" t="str">
        <f>IF(B70&gt;0,B70-B69,"")</f>
        <v/>
      </c>
      <c r="D70" s="96"/>
      <c r="E70" s="241">
        <f>IF(B70,D70*1000/C70,0)</f>
        <v>0</v>
      </c>
      <c r="F70" s="242">
        <f>IF(B70&gt;0,$H$66,0)</f>
        <v>0</v>
      </c>
      <c r="G70" s="237">
        <f>D70*$H$65+F70</f>
        <v>0</v>
      </c>
      <c r="H70" s="237">
        <f>(G70)*0.05</f>
        <v>0</v>
      </c>
      <c r="I70" s="238">
        <f>G70+H70</f>
        <v>0</v>
      </c>
      <c r="M70" s="153"/>
      <c r="N70" s="116" t="str">
        <f>IF(M70&gt;0,M70-M69,"")</f>
        <v/>
      </c>
      <c r="O70" s="141"/>
      <c r="P70" s="143">
        <f>IF(M70,O70/N70,0)</f>
        <v>0</v>
      </c>
      <c r="Q70" s="112" t="e">
        <f>O70*$G$12</f>
        <v>#N/A</v>
      </c>
      <c r="R70" s="118" t="e">
        <f>P70*$G$12</f>
        <v>#N/A</v>
      </c>
      <c r="S70" s="163">
        <f>IF(M70,$U$65,0)</f>
        <v>0</v>
      </c>
      <c r="T70" s="120" t="e">
        <f>S70+(O70*$U$66)</f>
        <v>#N/A</v>
      </c>
      <c r="U70" s="114" t="e">
        <f>T70*0.05</f>
        <v>#N/A</v>
      </c>
      <c r="V70" s="140" t="e">
        <f>T70+U70</f>
        <v>#N/A</v>
      </c>
    </row>
    <row r="71" spans="2:22" ht="13.5" customHeight="1" x14ac:dyDescent="0.25">
      <c r="B71" s="94"/>
      <c r="C71" s="244" t="str">
        <f t="shared" ref="C71:C106" si="22">IF(B71&gt;0,B71-B70,"")</f>
        <v/>
      </c>
      <c r="D71" s="96"/>
      <c r="E71" s="241">
        <f t="shared" ref="E71:E106" si="23">IF(B71,D71*1000/C71,0)</f>
        <v>0</v>
      </c>
      <c r="F71" s="242">
        <f t="shared" ref="F71:F106" si="24">IF(B71&gt;0,$H$66,0)</f>
        <v>0</v>
      </c>
      <c r="G71" s="237">
        <f t="shared" ref="G71:G106" si="25">D71*$H$65+F71</f>
        <v>0</v>
      </c>
      <c r="H71" s="237">
        <f t="shared" ref="H71:H106" si="26">(G71)*0.05</f>
        <v>0</v>
      </c>
      <c r="I71" s="238">
        <f t="shared" ref="I71:I106" si="27">G71+H71</f>
        <v>0</v>
      </c>
      <c r="M71" s="153"/>
      <c r="N71" s="116" t="str">
        <f t="shared" ref="N71:N103" si="28">IF(M71&gt;0,M71-M70,"")</f>
        <v/>
      </c>
      <c r="O71" s="141"/>
      <c r="P71" s="143">
        <f t="shared" ref="P71:P106" si="29">IF(M71,O71/N71,0)</f>
        <v>0</v>
      </c>
      <c r="Q71" s="112" t="e">
        <f t="shared" ref="Q71:Q106" si="30">O71*$G$12</f>
        <v>#N/A</v>
      </c>
      <c r="R71" s="118" t="e">
        <f t="shared" ref="R71:R106" si="31">P71*$G$12</f>
        <v>#N/A</v>
      </c>
      <c r="S71" s="163">
        <f t="shared" ref="S71:S106" si="32">IF(M71,$U$65,0)</f>
        <v>0</v>
      </c>
      <c r="T71" s="120" t="e">
        <f t="shared" ref="T71:T106" si="33">S71+(O71*$U$66)</f>
        <v>#N/A</v>
      </c>
      <c r="U71" s="114" t="e">
        <f t="shared" ref="U71:U106" si="34">T71*0.05</f>
        <v>#N/A</v>
      </c>
      <c r="V71" s="140" t="e">
        <f t="shared" ref="V71:V106" si="35">T71+U71</f>
        <v>#N/A</v>
      </c>
    </row>
    <row r="72" spans="2:22" ht="13.5" customHeight="1" x14ac:dyDescent="0.25">
      <c r="B72" s="94"/>
      <c r="C72" s="244" t="str">
        <f t="shared" si="22"/>
        <v/>
      </c>
      <c r="D72" s="96"/>
      <c r="E72" s="241">
        <f t="shared" si="23"/>
        <v>0</v>
      </c>
      <c r="F72" s="242">
        <f t="shared" si="24"/>
        <v>0</v>
      </c>
      <c r="G72" s="237">
        <f t="shared" si="25"/>
        <v>0</v>
      </c>
      <c r="H72" s="237">
        <f t="shared" si="26"/>
        <v>0</v>
      </c>
      <c r="I72" s="238">
        <f t="shared" si="27"/>
        <v>0</v>
      </c>
      <c r="M72" s="153"/>
      <c r="N72" s="116" t="str">
        <f t="shared" si="28"/>
        <v/>
      </c>
      <c r="O72" s="141"/>
      <c r="P72" s="143">
        <f t="shared" si="29"/>
        <v>0</v>
      </c>
      <c r="Q72" s="112" t="e">
        <f t="shared" si="30"/>
        <v>#N/A</v>
      </c>
      <c r="R72" s="118" t="e">
        <f t="shared" si="31"/>
        <v>#N/A</v>
      </c>
      <c r="S72" s="163">
        <f t="shared" si="32"/>
        <v>0</v>
      </c>
      <c r="T72" s="120" t="e">
        <f t="shared" si="33"/>
        <v>#N/A</v>
      </c>
      <c r="U72" s="114" t="e">
        <f t="shared" si="34"/>
        <v>#N/A</v>
      </c>
      <c r="V72" s="140" t="e">
        <f t="shared" si="35"/>
        <v>#N/A</v>
      </c>
    </row>
    <row r="73" spans="2:22" ht="13.5" customHeight="1" x14ac:dyDescent="0.25">
      <c r="B73" s="94"/>
      <c r="C73" s="244" t="str">
        <f t="shared" si="22"/>
        <v/>
      </c>
      <c r="D73" s="96"/>
      <c r="E73" s="241">
        <f t="shared" si="23"/>
        <v>0</v>
      </c>
      <c r="F73" s="242">
        <f t="shared" si="24"/>
        <v>0</v>
      </c>
      <c r="G73" s="237">
        <f t="shared" si="25"/>
        <v>0</v>
      </c>
      <c r="H73" s="237">
        <f t="shared" si="26"/>
        <v>0</v>
      </c>
      <c r="I73" s="238">
        <f t="shared" si="27"/>
        <v>0</v>
      </c>
      <c r="M73" s="153"/>
      <c r="N73" s="116" t="str">
        <f t="shared" si="28"/>
        <v/>
      </c>
      <c r="O73" s="141"/>
      <c r="P73" s="143">
        <f t="shared" si="29"/>
        <v>0</v>
      </c>
      <c r="Q73" s="112" t="e">
        <f t="shared" si="30"/>
        <v>#N/A</v>
      </c>
      <c r="R73" s="118" t="e">
        <f t="shared" si="31"/>
        <v>#N/A</v>
      </c>
      <c r="S73" s="163">
        <f t="shared" si="32"/>
        <v>0</v>
      </c>
      <c r="T73" s="120" t="e">
        <f t="shared" si="33"/>
        <v>#N/A</v>
      </c>
      <c r="U73" s="114" t="e">
        <f t="shared" si="34"/>
        <v>#N/A</v>
      </c>
      <c r="V73" s="140" t="e">
        <f t="shared" si="35"/>
        <v>#N/A</v>
      </c>
    </row>
    <row r="74" spans="2:22" ht="13.5" customHeight="1" x14ac:dyDescent="0.25">
      <c r="B74" s="94"/>
      <c r="C74" s="244" t="str">
        <f t="shared" si="22"/>
        <v/>
      </c>
      <c r="D74" s="96"/>
      <c r="E74" s="241">
        <f t="shared" si="23"/>
        <v>0</v>
      </c>
      <c r="F74" s="242">
        <f t="shared" si="24"/>
        <v>0</v>
      </c>
      <c r="G74" s="237">
        <f t="shared" si="25"/>
        <v>0</v>
      </c>
      <c r="H74" s="237">
        <f t="shared" si="26"/>
        <v>0</v>
      </c>
      <c r="I74" s="238">
        <f t="shared" si="27"/>
        <v>0</v>
      </c>
      <c r="M74" s="153"/>
      <c r="N74" s="116" t="str">
        <f t="shared" si="28"/>
        <v/>
      </c>
      <c r="O74" s="141"/>
      <c r="P74" s="143">
        <f t="shared" si="29"/>
        <v>0</v>
      </c>
      <c r="Q74" s="112" t="e">
        <f t="shared" si="30"/>
        <v>#N/A</v>
      </c>
      <c r="R74" s="118" t="e">
        <f t="shared" si="31"/>
        <v>#N/A</v>
      </c>
      <c r="S74" s="163">
        <f t="shared" si="32"/>
        <v>0</v>
      </c>
      <c r="T74" s="120" t="e">
        <f t="shared" si="33"/>
        <v>#N/A</v>
      </c>
      <c r="U74" s="114" t="e">
        <f t="shared" si="34"/>
        <v>#N/A</v>
      </c>
      <c r="V74" s="140" t="e">
        <f t="shared" si="35"/>
        <v>#N/A</v>
      </c>
    </row>
    <row r="75" spans="2:22" ht="13.5" customHeight="1" x14ac:dyDescent="0.25">
      <c r="B75" s="94"/>
      <c r="C75" s="244" t="str">
        <f t="shared" si="22"/>
        <v/>
      </c>
      <c r="D75" s="96"/>
      <c r="E75" s="241">
        <f t="shared" si="23"/>
        <v>0</v>
      </c>
      <c r="F75" s="242">
        <f t="shared" si="24"/>
        <v>0</v>
      </c>
      <c r="G75" s="237">
        <f t="shared" si="25"/>
        <v>0</v>
      </c>
      <c r="H75" s="237">
        <f t="shared" si="26"/>
        <v>0</v>
      </c>
      <c r="I75" s="238">
        <f t="shared" si="27"/>
        <v>0</v>
      </c>
      <c r="M75" s="153"/>
      <c r="N75" s="116" t="str">
        <f t="shared" si="28"/>
        <v/>
      </c>
      <c r="O75" s="141"/>
      <c r="P75" s="143">
        <f t="shared" si="29"/>
        <v>0</v>
      </c>
      <c r="Q75" s="112" t="e">
        <f t="shared" si="30"/>
        <v>#N/A</v>
      </c>
      <c r="R75" s="118" t="e">
        <f t="shared" si="31"/>
        <v>#N/A</v>
      </c>
      <c r="S75" s="163">
        <f t="shared" si="32"/>
        <v>0</v>
      </c>
      <c r="T75" s="120" t="e">
        <f t="shared" si="33"/>
        <v>#N/A</v>
      </c>
      <c r="U75" s="114" t="e">
        <f t="shared" si="34"/>
        <v>#N/A</v>
      </c>
      <c r="V75" s="140" t="e">
        <f t="shared" si="35"/>
        <v>#N/A</v>
      </c>
    </row>
    <row r="76" spans="2:22" ht="13.5" customHeight="1" x14ac:dyDescent="0.25">
      <c r="B76" s="94"/>
      <c r="C76" s="244" t="str">
        <f t="shared" si="22"/>
        <v/>
      </c>
      <c r="D76" s="96"/>
      <c r="E76" s="241">
        <f t="shared" si="23"/>
        <v>0</v>
      </c>
      <c r="F76" s="242">
        <f t="shared" si="24"/>
        <v>0</v>
      </c>
      <c r="G76" s="237">
        <f t="shared" si="25"/>
        <v>0</v>
      </c>
      <c r="H76" s="237">
        <f t="shared" si="26"/>
        <v>0</v>
      </c>
      <c r="I76" s="238">
        <f t="shared" si="27"/>
        <v>0</v>
      </c>
      <c r="M76" s="153"/>
      <c r="N76" s="116" t="str">
        <f t="shared" si="28"/>
        <v/>
      </c>
      <c r="O76" s="141"/>
      <c r="P76" s="143">
        <f t="shared" si="29"/>
        <v>0</v>
      </c>
      <c r="Q76" s="112" t="e">
        <f t="shared" si="30"/>
        <v>#N/A</v>
      </c>
      <c r="R76" s="118" t="e">
        <f t="shared" si="31"/>
        <v>#N/A</v>
      </c>
      <c r="S76" s="163">
        <f t="shared" si="32"/>
        <v>0</v>
      </c>
      <c r="T76" s="120" t="e">
        <f t="shared" si="33"/>
        <v>#N/A</v>
      </c>
      <c r="U76" s="114" t="e">
        <f t="shared" si="34"/>
        <v>#N/A</v>
      </c>
      <c r="V76" s="140" t="e">
        <f t="shared" si="35"/>
        <v>#N/A</v>
      </c>
    </row>
    <row r="77" spans="2:22" ht="13.5" customHeight="1" x14ac:dyDescent="0.25">
      <c r="B77" s="94"/>
      <c r="C77" s="244" t="str">
        <f t="shared" si="22"/>
        <v/>
      </c>
      <c r="D77" s="96"/>
      <c r="E77" s="241">
        <f t="shared" si="23"/>
        <v>0</v>
      </c>
      <c r="F77" s="242">
        <f t="shared" si="24"/>
        <v>0</v>
      </c>
      <c r="G77" s="237">
        <f t="shared" si="25"/>
        <v>0</v>
      </c>
      <c r="H77" s="237">
        <f t="shared" si="26"/>
        <v>0</v>
      </c>
      <c r="I77" s="238">
        <f t="shared" si="27"/>
        <v>0</v>
      </c>
      <c r="M77" s="153"/>
      <c r="N77" s="116" t="str">
        <f t="shared" si="28"/>
        <v/>
      </c>
      <c r="O77" s="141"/>
      <c r="P77" s="143">
        <f t="shared" si="29"/>
        <v>0</v>
      </c>
      <c r="Q77" s="112" t="e">
        <f t="shared" si="30"/>
        <v>#N/A</v>
      </c>
      <c r="R77" s="118" t="e">
        <f t="shared" si="31"/>
        <v>#N/A</v>
      </c>
      <c r="S77" s="163">
        <f t="shared" si="32"/>
        <v>0</v>
      </c>
      <c r="T77" s="120" t="e">
        <f t="shared" si="33"/>
        <v>#N/A</v>
      </c>
      <c r="U77" s="114" t="e">
        <f t="shared" si="34"/>
        <v>#N/A</v>
      </c>
      <c r="V77" s="140" t="e">
        <f t="shared" si="35"/>
        <v>#N/A</v>
      </c>
    </row>
    <row r="78" spans="2:22" ht="13.5" customHeight="1" x14ac:dyDescent="0.25">
      <c r="B78" s="94"/>
      <c r="C78" s="244" t="str">
        <f t="shared" si="22"/>
        <v/>
      </c>
      <c r="D78" s="96"/>
      <c r="E78" s="241">
        <f t="shared" si="23"/>
        <v>0</v>
      </c>
      <c r="F78" s="242">
        <f t="shared" si="24"/>
        <v>0</v>
      </c>
      <c r="G78" s="237">
        <f t="shared" si="25"/>
        <v>0</v>
      </c>
      <c r="H78" s="237">
        <f t="shared" si="26"/>
        <v>0</v>
      </c>
      <c r="I78" s="238">
        <f t="shared" si="27"/>
        <v>0</v>
      </c>
      <c r="M78" s="153"/>
      <c r="N78" s="116" t="str">
        <f t="shared" si="28"/>
        <v/>
      </c>
      <c r="O78" s="141"/>
      <c r="P78" s="143">
        <f t="shared" si="29"/>
        <v>0</v>
      </c>
      <c r="Q78" s="112" t="e">
        <f t="shared" si="30"/>
        <v>#N/A</v>
      </c>
      <c r="R78" s="118" t="e">
        <f t="shared" si="31"/>
        <v>#N/A</v>
      </c>
      <c r="S78" s="163">
        <f t="shared" si="32"/>
        <v>0</v>
      </c>
      <c r="T78" s="120" t="e">
        <f t="shared" si="33"/>
        <v>#N/A</v>
      </c>
      <c r="U78" s="114" t="e">
        <f t="shared" si="34"/>
        <v>#N/A</v>
      </c>
      <c r="V78" s="140" t="e">
        <f t="shared" si="35"/>
        <v>#N/A</v>
      </c>
    </row>
    <row r="79" spans="2:22" ht="13.5" customHeight="1" x14ac:dyDescent="0.25">
      <c r="B79" s="94"/>
      <c r="C79" s="244" t="str">
        <f t="shared" si="22"/>
        <v/>
      </c>
      <c r="D79" s="96"/>
      <c r="E79" s="241">
        <f t="shared" si="23"/>
        <v>0</v>
      </c>
      <c r="F79" s="242">
        <f t="shared" si="24"/>
        <v>0</v>
      </c>
      <c r="G79" s="237">
        <f t="shared" si="25"/>
        <v>0</v>
      </c>
      <c r="H79" s="237">
        <f t="shared" si="26"/>
        <v>0</v>
      </c>
      <c r="I79" s="238">
        <f t="shared" si="27"/>
        <v>0</v>
      </c>
      <c r="M79" s="153"/>
      <c r="N79" s="116" t="str">
        <f t="shared" si="28"/>
        <v/>
      </c>
      <c r="O79" s="141"/>
      <c r="P79" s="143">
        <f t="shared" si="29"/>
        <v>0</v>
      </c>
      <c r="Q79" s="112" t="e">
        <f t="shared" si="30"/>
        <v>#N/A</v>
      </c>
      <c r="R79" s="118" t="e">
        <f t="shared" si="31"/>
        <v>#N/A</v>
      </c>
      <c r="S79" s="163">
        <f t="shared" si="32"/>
        <v>0</v>
      </c>
      <c r="T79" s="120" t="e">
        <f t="shared" si="33"/>
        <v>#N/A</v>
      </c>
      <c r="U79" s="114" t="e">
        <f t="shared" si="34"/>
        <v>#N/A</v>
      </c>
      <c r="V79" s="140" t="e">
        <f t="shared" si="35"/>
        <v>#N/A</v>
      </c>
    </row>
    <row r="80" spans="2:22" ht="13.5" customHeight="1" x14ac:dyDescent="0.25">
      <c r="B80" s="94"/>
      <c r="C80" s="244" t="str">
        <f t="shared" si="22"/>
        <v/>
      </c>
      <c r="D80" s="96"/>
      <c r="E80" s="241">
        <f t="shared" si="23"/>
        <v>0</v>
      </c>
      <c r="F80" s="242">
        <f t="shared" si="24"/>
        <v>0</v>
      </c>
      <c r="G80" s="237">
        <f t="shared" si="25"/>
        <v>0</v>
      </c>
      <c r="H80" s="237">
        <f t="shared" si="26"/>
        <v>0</v>
      </c>
      <c r="I80" s="238">
        <f t="shared" si="27"/>
        <v>0</v>
      </c>
      <c r="M80" s="153"/>
      <c r="N80" s="116" t="str">
        <f t="shared" si="28"/>
        <v/>
      </c>
      <c r="O80" s="141"/>
      <c r="P80" s="143">
        <f t="shared" si="29"/>
        <v>0</v>
      </c>
      <c r="Q80" s="112" t="e">
        <f t="shared" si="30"/>
        <v>#N/A</v>
      </c>
      <c r="R80" s="118" t="e">
        <f t="shared" si="31"/>
        <v>#N/A</v>
      </c>
      <c r="S80" s="163">
        <f t="shared" si="32"/>
        <v>0</v>
      </c>
      <c r="T80" s="120" t="e">
        <f t="shared" si="33"/>
        <v>#N/A</v>
      </c>
      <c r="U80" s="114" t="e">
        <f t="shared" si="34"/>
        <v>#N/A</v>
      </c>
      <c r="V80" s="140" t="e">
        <f t="shared" si="35"/>
        <v>#N/A</v>
      </c>
    </row>
    <row r="81" spans="2:22" ht="13.5" customHeight="1" x14ac:dyDescent="0.25">
      <c r="B81" s="94"/>
      <c r="C81" s="244" t="str">
        <f t="shared" si="22"/>
        <v/>
      </c>
      <c r="D81" s="96"/>
      <c r="E81" s="241">
        <f t="shared" si="23"/>
        <v>0</v>
      </c>
      <c r="F81" s="242">
        <f t="shared" si="24"/>
        <v>0</v>
      </c>
      <c r="G81" s="237">
        <f t="shared" si="25"/>
        <v>0</v>
      </c>
      <c r="H81" s="237">
        <f t="shared" si="26"/>
        <v>0</v>
      </c>
      <c r="I81" s="238">
        <f t="shared" si="27"/>
        <v>0</v>
      </c>
      <c r="M81" s="153"/>
      <c r="N81" s="116" t="str">
        <f t="shared" si="28"/>
        <v/>
      </c>
      <c r="O81" s="141"/>
      <c r="P81" s="143">
        <f t="shared" si="29"/>
        <v>0</v>
      </c>
      <c r="Q81" s="112" t="e">
        <f t="shared" si="30"/>
        <v>#N/A</v>
      </c>
      <c r="R81" s="118" t="e">
        <f t="shared" si="31"/>
        <v>#N/A</v>
      </c>
      <c r="S81" s="163">
        <f t="shared" si="32"/>
        <v>0</v>
      </c>
      <c r="T81" s="120" t="e">
        <f t="shared" si="33"/>
        <v>#N/A</v>
      </c>
      <c r="U81" s="114" t="e">
        <f t="shared" si="34"/>
        <v>#N/A</v>
      </c>
      <c r="V81" s="140" t="e">
        <f t="shared" si="35"/>
        <v>#N/A</v>
      </c>
    </row>
    <row r="82" spans="2:22" ht="13.5" customHeight="1" x14ac:dyDescent="0.25">
      <c r="B82" s="94"/>
      <c r="C82" s="244" t="str">
        <f t="shared" si="22"/>
        <v/>
      </c>
      <c r="D82" s="96"/>
      <c r="E82" s="241">
        <f t="shared" si="23"/>
        <v>0</v>
      </c>
      <c r="F82" s="242">
        <f t="shared" si="24"/>
        <v>0</v>
      </c>
      <c r="G82" s="237">
        <f t="shared" si="25"/>
        <v>0</v>
      </c>
      <c r="H82" s="237">
        <f t="shared" si="26"/>
        <v>0</v>
      </c>
      <c r="I82" s="238">
        <f t="shared" si="27"/>
        <v>0</v>
      </c>
      <c r="M82" s="153"/>
      <c r="N82" s="116" t="str">
        <f t="shared" si="28"/>
        <v/>
      </c>
      <c r="O82" s="141"/>
      <c r="P82" s="143">
        <f t="shared" si="29"/>
        <v>0</v>
      </c>
      <c r="Q82" s="112" t="e">
        <f t="shared" si="30"/>
        <v>#N/A</v>
      </c>
      <c r="R82" s="118" t="e">
        <f t="shared" si="31"/>
        <v>#N/A</v>
      </c>
      <c r="S82" s="163">
        <f t="shared" si="32"/>
        <v>0</v>
      </c>
      <c r="T82" s="120" t="e">
        <f t="shared" si="33"/>
        <v>#N/A</v>
      </c>
      <c r="U82" s="114" t="e">
        <f t="shared" si="34"/>
        <v>#N/A</v>
      </c>
      <c r="V82" s="140" t="e">
        <f t="shared" si="35"/>
        <v>#N/A</v>
      </c>
    </row>
    <row r="83" spans="2:22" ht="13.5" customHeight="1" x14ac:dyDescent="0.25">
      <c r="B83" s="94"/>
      <c r="C83" s="244" t="str">
        <f t="shared" si="22"/>
        <v/>
      </c>
      <c r="D83" s="96"/>
      <c r="E83" s="241">
        <f t="shared" si="23"/>
        <v>0</v>
      </c>
      <c r="F83" s="242">
        <f t="shared" si="24"/>
        <v>0</v>
      </c>
      <c r="G83" s="237">
        <f t="shared" si="25"/>
        <v>0</v>
      </c>
      <c r="H83" s="237">
        <f t="shared" si="26"/>
        <v>0</v>
      </c>
      <c r="I83" s="238">
        <f t="shared" si="27"/>
        <v>0</v>
      </c>
      <c r="M83" s="153"/>
      <c r="N83" s="116" t="str">
        <f t="shared" si="28"/>
        <v/>
      </c>
      <c r="O83" s="141"/>
      <c r="P83" s="143">
        <f t="shared" si="29"/>
        <v>0</v>
      </c>
      <c r="Q83" s="112" t="e">
        <f t="shared" si="30"/>
        <v>#N/A</v>
      </c>
      <c r="R83" s="118" t="e">
        <f t="shared" si="31"/>
        <v>#N/A</v>
      </c>
      <c r="S83" s="163">
        <f t="shared" si="32"/>
        <v>0</v>
      </c>
      <c r="T83" s="120" t="e">
        <f t="shared" si="33"/>
        <v>#N/A</v>
      </c>
      <c r="U83" s="114" t="e">
        <f t="shared" si="34"/>
        <v>#N/A</v>
      </c>
      <c r="V83" s="140" t="e">
        <f t="shared" si="35"/>
        <v>#N/A</v>
      </c>
    </row>
    <row r="84" spans="2:22" ht="13.5" customHeight="1" x14ac:dyDescent="0.25">
      <c r="B84" s="94"/>
      <c r="C84" s="244" t="str">
        <f t="shared" si="22"/>
        <v/>
      </c>
      <c r="D84" s="96"/>
      <c r="E84" s="241">
        <f t="shared" si="23"/>
        <v>0</v>
      </c>
      <c r="F84" s="242">
        <f t="shared" si="24"/>
        <v>0</v>
      </c>
      <c r="G84" s="237">
        <f t="shared" si="25"/>
        <v>0</v>
      </c>
      <c r="H84" s="237">
        <f t="shared" si="26"/>
        <v>0</v>
      </c>
      <c r="I84" s="238">
        <f t="shared" si="27"/>
        <v>0</v>
      </c>
      <c r="M84" s="153"/>
      <c r="N84" s="116" t="str">
        <f t="shared" si="28"/>
        <v/>
      </c>
      <c r="O84" s="141"/>
      <c r="P84" s="143">
        <f t="shared" si="29"/>
        <v>0</v>
      </c>
      <c r="Q84" s="112" t="e">
        <f t="shared" si="30"/>
        <v>#N/A</v>
      </c>
      <c r="R84" s="118" t="e">
        <f t="shared" si="31"/>
        <v>#N/A</v>
      </c>
      <c r="S84" s="163">
        <f t="shared" si="32"/>
        <v>0</v>
      </c>
      <c r="T84" s="120" t="e">
        <f t="shared" si="33"/>
        <v>#N/A</v>
      </c>
      <c r="U84" s="114" t="e">
        <f t="shared" si="34"/>
        <v>#N/A</v>
      </c>
      <c r="V84" s="140" t="e">
        <f t="shared" si="35"/>
        <v>#N/A</v>
      </c>
    </row>
    <row r="85" spans="2:22" ht="13.5" customHeight="1" x14ac:dyDescent="0.25">
      <c r="B85" s="94"/>
      <c r="C85" s="244" t="str">
        <f t="shared" si="22"/>
        <v/>
      </c>
      <c r="D85" s="96"/>
      <c r="E85" s="241">
        <f t="shared" si="23"/>
        <v>0</v>
      </c>
      <c r="F85" s="242">
        <f t="shared" si="24"/>
        <v>0</v>
      </c>
      <c r="G85" s="237">
        <f t="shared" si="25"/>
        <v>0</v>
      </c>
      <c r="H85" s="237">
        <f t="shared" si="26"/>
        <v>0</v>
      </c>
      <c r="I85" s="238">
        <f t="shared" si="27"/>
        <v>0</v>
      </c>
      <c r="M85" s="153"/>
      <c r="N85" s="116" t="str">
        <f t="shared" si="28"/>
        <v/>
      </c>
      <c r="O85" s="141"/>
      <c r="P85" s="143">
        <f t="shared" si="29"/>
        <v>0</v>
      </c>
      <c r="Q85" s="112" t="e">
        <f t="shared" si="30"/>
        <v>#N/A</v>
      </c>
      <c r="R85" s="118" t="e">
        <f t="shared" si="31"/>
        <v>#N/A</v>
      </c>
      <c r="S85" s="163">
        <f t="shared" si="32"/>
        <v>0</v>
      </c>
      <c r="T85" s="120" t="e">
        <f t="shared" si="33"/>
        <v>#N/A</v>
      </c>
      <c r="U85" s="114" t="e">
        <f t="shared" si="34"/>
        <v>#N/A</v>
      </c>
      <c r="V85" s="140" t="e">
        <f t="shared" si="35"/>
        <v>#N/A</v>
      </c>
    </row>
    <row r="86" spans="2:22" ht="13.5" customHeight="1" x14ac:dyDescent="0.25">
      <c r="B86" s="94"/>
      <c r="C86" s="244" t="str">
        <f t="shared" si="22"/>
        <v/>
      </c>
      <c r="D86" s="96"/>
      <c r="E86" s="241">
        <f t="shared" si="23"/>
        <v>0</v>
      </c>
      <c r="F86" s="242">
        <f t="shared" si="24"/>
        <v>0</v>
      </c>
      <c r="G86" s="237">
        <f t="shared" si="25"/>
        <v>0</v>
      </c>
      <c r="H86" s="237">
        <f t="shared" si="26"/>
        <v>0</v>
      </c>
      <c r="I86" s="238">
        <f t="shared" si="27"/>
        <v>0</v>
      </c>
      <c r="M86" s="153"/>
      <c r="N86" s="116" t="str">
        <f t="shared" si="28"/>
        <v/>
      </c>
      <c r="O86" s="141"/>
      <c r="P86" s="143">
        <f t="shared" si="29"/>
        <v>0</v>
      </c>
      <c r="Q86" s="112" t="e">
        <f t="shared" si="30"/>
        <v>#N/A</v>
      </c>
      <c r="R86" s="118" t="e">
        <f t="shared" si="31"/>
        <v>#N/A</v>
      </c>
      <c r="S86" s="163">
        <f t="shared" si="32"/>
        <v>0</v>
      </c>
      <c r="T86" s="120" t="e">
        <f t="shared" si="33"/>
        <v>#N/A</v>
      </c>
      <c r="U86" s="114" t="e">
        <f t="shared" si="34"/>
        <v>#N/A</v>
      </c>
      <c r="V86" s="140" t="e">
        <f t="shared" si="35"/>
        <v>#N/A</v>
      </c>
    </row>
    <row r="87" spans="2:22" ht="13.5" customHeight="1" x14ac:dyDescent="0.25">
      <c r="B87" s="94"/>
      <c r="C87" s="244" t="str">
        <f t="shared" si="22"/>
        <v/>
      </c>
      <c r="D87" s="96"/>
      <c r="E87" s="241">
        <f t="shared" si="23"/>
        <v>0</v>
      </c>
      <c r="F87" s="242">
        <f t="shared" si="24"/>
        <v>0</v>
      </c>
      <c r="G87" s="237">
        <f t="shared" si="25"/>
        <v>0</v>
      </c>
      <c r="H87" s="237">
        <f t="shared" si="26"/>
        <v>0</v>
      </c>
      <c r="I87" s="238">
        <f t="shared" si="27"/>
        <v>0</v>
      </c>
      <c r="M87" s="153"/>
      <c r="N87" s="116" t="str">
        <f t="shared" si="28"/>
        <v/>
      </c>
      <c r="O87" s="141"/>
      <c r="P87" s="143">
        <f t="shared" si="29"/>
        <v>0</v>
      </c>
      <c r="Q87" s="112" t="e">
        <f t="shared" si="30"/>
        <v>#N/A</v>
      </c>
      <c r="R87" s="118" t="e">
        <f t="shared" si="31"/>
        <v>#N/A</v>
      </c>
      <c r="S87" s="163">
        <f t="shared" si="32"/>
        <v>0</v>
      </c>
      <c r="T87" s="120" t="e">
        <f t="shared" si="33"/>
        <v>#N/A</v>
      </c>
      <c r="U87" s="114" t="e">
        <f t="shared" si="34"/>
        <v>#N/A</v>
      </c>
      <c r="V87" s="140" t="e">
        <f t="shared" si="35"/>
        <v>#N/A</v>
      </c>
    </row>
    <row r="88" spans="2:22" ht="13.5" customHeight="1" x14ac:dyDescent="0.25">
      <c r="B88" s="94"/>
      <c r="C88" s="244" t="str">
        <f t="shared" si="22"/>
        <v/>
      </c>
      <c r="D88" s="96"/>
      <c r="E88" s="241">
        <f t="shared" si="23"/>
        <v>0</v>
      </c>
      <c r="F88" s="242">
        <f t="shared" si="24"/>
        <v>0</v>
      </c>
      <c r="G88" s="237">
        <f t="shared" si="25"/>
        <v>0</v>
      </c>
      <c r="H88" s="237">
        <f t="shared" si="26"/>
        <v>0</v>
      </c>
      <c r="I88" s="238">
        <f t="shared" si="27"/>
        <v>0</v>
      </c>
      <c r="M88" s="153"/>
      <c r="N88" s="116" t="str">
        <f t="shared" si="28"/>
        <v/>
      </c>
      <c r="O88" s="141"/>
      <c r="P88" s="143">
        <f t="shared" si="29"/>
        <v>0</v>
      </c>
      <c r="Q88" s="112" t="e">
        <f t="shared" si="30"/>
        <v>#N/A</v>
      </c>
      <c r="R88" s="118" t="e">
        <f t="shared" si="31"/>
        <v>#N/A</v>
      </c>
      <c r="S88" s="163">
        <f t="shared" si="32"/>
        <v>0</v>
      </c>
      <c r="T88" s="120" t="e">
        <f t="shared" si="33"/>
        <v>#N/A</v>
      </c>
      <c r="U88" s="114" t="e">
        <f t="shared" si="34"/>
        <v>#N/A</v>
      </c>
      <c r="V88" s="140" t="e">
        <f t="shared" si="35"/>
        <v>#N/A</v>
      </c>
    </row>
    <row r="89" spans="2:22" ht="13.5" customHeight="1" x14ac:dyDescent="0.25">
      <c r="B89" s="94"/>
      <c r="C89" s="244" t="str">
        <f t="shared" si="22"/>
        <v/>
      </c>
      <c r="D89" s="96"/>
      <c r="E89" s="241">
        <f t="shared" si="23"/>
        <v>0</v>
      </c>
      <c r="F89" s="242">
        <f t="shared" si="24"/>
        <v>0</v>
      </c>
      <c r="G89" s="237">
        <f t="shared" si="25"/>
        <v>0</v>
      </c>
      <c r="H89" s="237">
        <f t="shared" si="26"/>
        <v>0</v>
      </c>
      <c r="I89" s="238">
        <f t="shared" si="27"/>
        <v>0</v>
      </c>
      <c r="M89" s="153"/>
      <c r="N89" s="116" t="str">
        <f t="shared" si="28"/>
        <v/>
      </c>
      <c r="O89" s="141"/>
      <c r="P89" s="143">
        <f t="shared" si="29"/>
        <v>0</v>
      </c>
      <c r="Q89" s="112" t="e">
        <f t="shared" si="30"/>
        <v>#N/A</v>
      </c>
      <c r="R89" s="118" t="e">
        <f t="shared" si="31"/>
        <v>#N/A</v>
      </c>
      <c r="S89" s="163">
        <f t="shared" si="32"/>
        <v>0</v>
      </c>
      <c r="T89" s="120" t="e">
        <f t="shared" si="33"/>
        <v>#N/A</v>
      </c>
      <c r="U89" s="114" t="e">
        <f t="shared" si="34"/>
        <v>#N/A</v>
      </c>
      <c r="V89" s="140" t="e">
        <f t="shared" si="35"/>
        <v>#N/A</v>
      </c>
    </row>
    <row r="90" spans="2:22" ht="13.5" customHeight="1" x14ac:dyDescent="0.25">
      <c r="B90" s="94"/>
      <c r="C90" s="244" t="str">
        <f t="shared" si="22"/>
        <v/>
      </c>
      <c r="D90" s="96"/>
      <c r="E90" s="241">
        <f t="shared" si="23"/>
        <v>0</v>
      </c>
      <c r="F90" s="242">
        <f t="shared" si="24"/>
        <v>0</v>
      </c>
      <c r="G90" s="237">
        <f t="shared" si="25"/>
        <v>0</v>
      </c>
      <c r="H90" s="237">
        <f t="shared" si="26"/>
        <v>0</v>
      </c>
      <c r="I90" s="238">
        <f t="shared" si="27"/>
        <v>0</v>
      </c>
      <c r="M90" s="153"/>
      <c r="N90" s="116" t="str">
        <f t="shared" si="28"/>
        <v/>
      </c>
      <c r="O90" s="141"/>
      <c r="P90" s="143">
        <f t="shared" si="29"/>
        <v>0</v>
      </c>
      <c r="Q90" s="112" t="e">
        <f t="shared" si="30"/>
        <v>#N/A</v>
      </c>
      <c r="R90" s="118" t="e">
        <f t="shared" si="31"/>
        <v>#N/A</v>
      </c>
      <c r="S90" s="163">
        <f t="shared" si="32"/>
        <v>0</v>
      </c>
      <c r="T90" s="120" t="e">
        <f t="shared" si="33"/>
        <v>#N/A</v>
      </c>
      <c r="U90" s="114" t="e">
        <f t="shared" si="34"/>
        <v>#N/A</v>
      </c>
      <c r="V90" s="140" t="e">
        <f t="shared" si="35"/>
        <v>#N/A</v>
      </c>
    </row>
    <row r="91" spans="2:22" ht="13.5" customHeight="1" x14ac:dyDescent="0.25">
      <c r="B91" s="94"/>
      <c r="C91" s="244" t="str">
        <f t="shared" si="22"/>
        <v/>
      </c>
      <c r="D91" s="96"/>
      <c r="E91" s="241">
        <f t="shared" si="23"/>
        <v>0</v>
      </c>
      <c r="F91" s="242">
        <f>IF(B91&gt;0,$H$66,0)</f>
        <v>0</v>
      </c>
      <c r="G91" s="237">
        <f t="shared" si="25"/>
        <v>0</v>
      </c>
      <c r="H91" s="237">
        <f t="shared" si="26"/>
        <v>0</v>
      </c>
      <c r="I91" s="238">
        <f t="shared" si="27"/>
        <v>0</v>
      </c>
      <c r="M91" s="153"/>
      <c r="N91" s="116" t="str">
        <f t="shared" si="28"/>
        <v/>
      </c>
      <c r="O91" s="141"/>
      <c r="P91" s="143">
        <f t="shared" si="29"/>
        <v>0</v>
      </c>
      <c r="Q91" s="112" t="e">
        <f t="shared" si="30"/>
        <v>#N/A</v>
      </c>
      <c r="R91" s="118" t="e">
        <f t="shared" si="31"/>
        <v>#N/A</v>
      </c>
      <c r="S91" s="163">
        <f t="shared" si="32"/>
        <v>0</v>
      </c>
      <c r="T91" s="120" t="e">
        <f t="shared" si="33"/>
        <v>#N/A</v>
      </c>
      <c r="U91" s="114" t="e">
        <f t="shared" si="34"/>
        <v>#N/A</v>
      </c>
      <c r="V91" s="140" t="e">
        <f t="shared" si="35"/>
        <v>#N/A</v>
      </c>
    </row>
    <row r="92" spans="2:22" ht="13.5" customHeight="1" x14ac:dyDescent="0.25">
      <c r="B92" s="94"/>
      <c r="C92" s="244" t="str">
        <f t="shared" si="22"/>
        <v/>
      </c>
      <c r="D92" s="96"/>
      <c r="E92" s="241">
        <f t="shared" si="23"/>
        <v>0</v>
      </c>
      <c r="F92" s="242">
        <f t="shared" si="24"/>
        <v>0</v>
      </c>
      <c r="G92" s="237">
        <f t="shared" si="25"/>
        <v>0</v>
      </c>
      <c r="H92" s="237">
        <f t="shared" si="26"/>
        <v>0</v>
      </c>
      <c r="I92" s="238">
        <f t="shared" si="27"/>
        <v>0</v>
      </c>
      <c r="M92" s="153"/>
      <c r="N92" s="116" t="str">
        <f t="shared" si="28"/>
        <v/>
      </c>
      <c r="O92" s="141"/>
      <c r="P92" s="143">
        <f t="shared" si="29"/>
        <v>0</v>
      </c>
      <c r="Q92" s="112" t="e">
        <f t="shared" si="30"/>
        <v>#N/A</v>
      </c>
      <c r="R92" s="118" t="e">
        <f t="shared" si="31"/>
        <v>#N/A</v>
      </c>
      <c r="S92" s="163">
        <f t="shared" si="32"/>
        <v>0</v>
      </c>
      <c r="T92" s="120" t="e">
        <f t="shared" si="33"/>
        <v>#N/A</v>
      </c>
      <c r="U92" s="114" t="e">
        <f t="shared" si="34"/>
        <v>#N/A</v>
      </c>
      <c r="V92" s="140" t="e">
        <f t="shared" si="35"/>
        <v>#N/A</v>
      </c>
    </row>
    <row r="93" spans="2:22" ht="13.5" customHeight="1" x14ac:dyDescent="0.25">
      <c r="B93" s="94"/>
      <c r="C93" s="244" t="str">
        <f t="shared" si="22"/>
        <v/>
      </c>
      <c r="D93" s="96"/>
      <c r="E93" s="241">
        <f t="shared" si="23"/>
        <v>0</v>
      </c>
      <c r="F93" s="242">
        <f t="shared" si="24"/>
        <v>0</v>
      </c>
      <c r="G93" s="237">
        <f t="shared" si="25"/>
        <v>0</v>
      </c>
      <c r="H93" s="237">
        <f t="shared" si="26"/>
        <v>0</v>
      </c>
      <c r="I93" s="238">
        <f t="shared" si="27"/>
        <v>0</v>
      </c>
      <c r="M93" s="153"/>
      <c r="N93" s="116" t="str">
        <f t="shared" si="28"/>
        <v/>
      </c>
      <c r="O93" s="141"/>
      <c r="P93" s="143">
        <f t="shared" si="29"/>
        <v>0</v>
      </c>
      <c r="Q93" s="112" t="e">
        <f t="shared" si="30"/>
        <v>#N/A</v>
      </c>
      <c r="R93" s="118" t="e">
        <f t="shared" si="31"/>
        <v>#N/A</v>
      </c>
      <c r="S93" s="163">
        <f t="shared" si="32"/>
        <v>0</v>
      </c>
      <c r="T93" s="120" t="e">
        <f t="shared" si="33"/>
        <v>#N/A</v>
      </c>
      <c r="U93" s="114" t="e">
        <f t="shared" si="34"/>
        <v>#N/A</v>
      </c>
      <c r="V93" s="140" t="e">
        <f t="shared" si="35"/>
        <v>#N/A</v>
      </c>
    </row>
    <row r="94" spans="2:22" ht="13.5" customHeight="1" x14ac:dyDescent="0.25">
      <c r="B94" s="94"/>
      <c r="C94" s="244" t="str">
        <f t="shared" si="22"/>
        <v/>
      </c>
      <c r="D94" s="96"/>
      <c r="E94" s="241">
        <f t="shared" si="23"/>
        <v>0</v>
      </c>
      <c r="F94" s="242">
        <f t="shared" si="24"/>
        <v>0</v>
      </c>
      <c r="G94" s="237">
        <f t="shared" si="25"/>
        <v>0</v>
      </c>
      <c r="H94" s="237">
        <f t="shared" si="26"/>
        <v>0</v>
      </c>
      <c r="I94" s="238">
        <f t="shared" si="27"/>
        <v>0</v>
      </c>
      <c r="M94" s="153"/>
      <c r="N94" s="116" t="str">
        <f t="shared" si="28"/>
        <v/>
      </c>
      <c r="O94" s="141"/>
      <c r="P94" s="143">
        <f t="shared" si="29"/>
        <v>0</v>
      </c>
      <c r="Q94" s="112" t="e">
        <f t="shared" si="30"/>
        <v>#N/A</v>
      </c>
      <c r="R94" s="118" t="e">
        <f t="shared" si="31"/>
        <v>#N/A</v>
      </c>
      <c r="S94" s="163">
        <f t="shared" si="32"/>
        <v>0</v>
      </c>
      <c r="T94" s="120" t="e">
        <f t="shared" si="33"/>
        <v>#N/A</v>
      </c>
      <c r="U94" s="114" t="e">
        <f t="shared" si="34"/>
        <v>#N/A</v>
      </c>
      <c r="V94" s="140" t="e">
        <f t="shared" si="35"/>
        <v>#N/A</v>
      </c>
    </row>
    <row r="95" spans="2:22" ht="13.5" customHeight="1" x14ac:dyDescent="0.25">
      <c r="B95" s="95"/>
      <c r="C95" s="244" t="str">
        <f t="shared" si="22"/>
        <v/>
      </c>
      <c r="D95" s="97"/>
      <c r="E95" s="241">
        <f t="shared" si="23"/>
        <v>0</v>
      </c>
      <c r="F95" s="242">
        <f t="shared" si="24"/>
        <v>0</v>
      </c>
      <c r="G95" s="237">
        <f t="shared" si="25"/>
        <v>0</v>
      </c>
      <c r="H95" s="237">
        <f t="shared" si="26"/>
        <v>0</v>
      </c>
      <c r="I95" s="238">
        <f t="shared" si="27"/>
        <v>0</v>
      </c>
      <c r="M95" s="153"/>
      <c r="N95" s="116" t="str">
        <f t="shared" si="28"/>
        <v/>
      </c>
      <c r="O95" s="141"/>
      <c r="P95" s="143">
        <f t="shared" si="29"/>
        <v>0</v>
      </c>
      <c r="Q95" s="112" t="e">
        <f t="shared" si="30"/>
        <v>#N/A</v>
      </c>
      <c r="R95" s="118" t="e">
        <f t="shared" si="31"/>
        <v>#N/A</v>
      </c>
      <c r="S95" s="163">
        <f t="shared" si="32"/>
        <v>0</v>
      </c>
      <c r="T95" s="120" t="e">
        <f t="shared" si="33"/>
        <v>#N/A</v>
      </c>
      <c r="U95" s="114" t="e">
        <f t="shared" si="34"/>
        <v>#N/A</v>
      </c>
      <c r="V95" s="140" t="e">
        <f t="shared" si="35"/>
        <v>#N/A</v>
      </c>
    </row>
    <row r="96" spans="2:22" ht="13.5" customHeight="1" x14ac:dyDescent="0.25">
      <c r="B96" s="95"/>
      <c r="C96" s="244" t="str">
        <f t="shared" si="22"/>
        <v/>
      </c>
      <c r="D96" s="97"/>
      <c r="E96" s="241">
        <f t="shared" si="23"/>
        <v>0</v>
      </c>
      <c r="F96" s="242">
        <f t="shared" si="24"/>
        <v>0</v>
      </c>
      <c r="G96" s="237">
        <f t="shared" si="25"/>
        <v>0</v>
      </c>
      <c r="H96" s="237">
        <f t="shared" si="26"/>
        <v>0</v>
      </c>
      <c r="I96" s="238">
        <f t="shared" si="27"/>
        <v>0</v>
      </c>
      <c r="M96" s="153"/>
      <c r="N96" s="116" t="str">
        <f t="shared" si="28"/>
        <v/>
      </c>
      <c r="O96" s="141"/>
      <c r="P96" s="143">
        <f t="shared" si="29"/>
        <v>0</v>
      </c>
      <c r="Q96" s="112" t="e">
        <f t="shared" si="30"/>
        <v>#N/A</v>
      </c>
      <c r="R96" s="118" t="e">
        <f t="shared" si="31"/>
        <v>#N/A</v>
      </c>
      <c r="S96" s="163">
        <f t="shared" si="32"/>
        <v>0</v>
      </c>
      <c r="T96" s="120" t="e">
        <f t="shared" si="33"/>
        <v>#N/A</v>
      </c>
      <c r="U96" s="114" t="e">
        <f t="shared" si="34"/>
        <v>#N/A</v>
      </c>
      <c r="V96" s="140" t="e">
        <f t="shared" si="35"/>
        <v>#N/A</v>
      </c>
    </row>
    <row r="97" spans="2:22" ht="13.5" customHeight="1" x14ac:dyDescent="0.25">
      <c r="B97" s="95"/>
      <c r="C97" s="244" t="str">
        <f t="shared" si="22"/>
        <v/>
      </c>
      <c r="D97" s="97"/>
      <c r="E97" s="241">
        <f t="shared" si="23"/>
        <v>0</v>
      </c>
      <c r="F97" s="242">
        <f t="shared" si="24"/>
        <v>0</v>
      </c>
      <c r="G97" s="237">
        <f t="shared" si="25"/>
        <v>0</v>
      </c>
      <c r="H97" s="237">
        <f t="shared" si="26"/>
        <v>0</v>
      </c>
      <c r="I97" s="238">
        <f t="shared" si="27"/>
        <v>0</v>
      </c>
      <c r="M97" s="153"/>
      <c r="N97" s="116" t="str">
        <f t="shared" si="28"/>
        <v/>
      </c>
      <c r="O97" s="141"/>
      <c r="P97" s="143">
        <f t="shared" si="29"/>
        <v>0</v>
      </c>
      <c r="Q97" s="112" t="e">
        <f t="shared" si="30"/>
        <v>#N/A</v>
      </c>
      <c r="R97" s="118" t="e">
        <f t="shared" si="31"/>
        <v>#N/A</v>
      </c>
      <c r="S97" s="163">
        <f t="shared" si="32"/>
        <v>0</v>
      </c>
      <c r="T97" s="120" t="e">
        <f t="shared" si="33"/>
        <v>#N/A</v>
      </c>
      <c r="U97" s="114" t="e">
        <f t="shared" si="34"/>
        <v>#N/A</v>
      </c>
      <c r="V97" s="140" t="e">
        <f t="shared" si="35"/>
        <v>#N/A</v>
      </c>
    </row>
    <row r="98" spans="2:22" ht="13.5" customHeight="1" x14ac:dyDescent="0.25">
      <c r="B98" s="95"/>
      <c r="C98" s="244" t="str">
        <f t="shared" si="22"/>
        <v/>
      </c>
      <c r="D98" s="97"/>
      <c r="E98" s="241">
        <f t="shared" si="23"/>
        <v>0</v>
      </c>
      <c r="F98" s="242">
        <f t="shared" si="24"/>
        <v>0</v>
      </c>
      <c r="G98" s="237">
        <f t="shared" si="25"/>
        <v>0</v>
      </c>
      <c r="H98" s="237">
        <f t="shared" si="26"/>
        <v>0</v>
      </c>
      <c r="I98" s="238">
        <f t="shared" si="27"/>
        <v>0</v>
      </c>
      <c r="M98" s="153"/>
      <c r="N98" s="116" t="str">
        <f t="shared" si="28"/>
        <v/>
      </c>
      <c r="O98" s="141"/>
      <c r="P98" s="143">
        <f t="shared" si="29"/>
        <v>0</v>
      </c>
      <c r="Q98" s="112" t="e">
        <f t="shared" si="30"/>
        <v>#N/A</v>
      </c>
      <c r="R98" s="118" t="e">
        <f t="shared" si="31"/>
        <v>#N/A</v>
      </c>
      <c r="S98" s="163">
        <f t="shared" si="32"/>
        <v>0</v>
      </c>
      <c r="T98" s="120" t="e">
        <f t="shared" si="33"/>
        <v>#N/A</v>
      </c>
      <c r="U98" s="114" t="e">
        <f t="shared" si="34"/>
        <v>#N/A</v>
      </c>
      <c r="V98" s="140" t="e">
        <f t="shared" si="35"/>
        <v>#N/A</v>
      </c>
    </row>
    <row r="99" spans="2:22" ht="13.5" customHeight="1" x14ac:dyDescent="0.25">
      <c r="B99" s="95"/>
      <c r="C99" s="244" t="str">
        <f t="shared" si="22"/>
        <v/>
      </c>
      <c r="D99" s="97"/>
      <c r="E99" s="241">
        <f t="shared" si="23"/>
        <v>0</v>
      </c>
      <c r="F99" s="242">
        <f t="shared" si="24"/>
        <v>0</v>
      </c>
      <c r="G99" s="237">
        <f t="shared" si="25"/>
        <v>0</v>
      </c>
      <c r="H99" s="237">
        <f t="shared" si="26"/>
        <v>0</v>
      </c>
      <c r="I99" s="238">
        <f t="shared" si="27"/>
        <v>0</v>
      </c>
      <c r="M99" s="153"/>
      <c r="N99" s="116" t="str">
        <f t="shared" si="28"/>
        <v/>
      </c>
      <c r="O99" s="141"/>
      <c r="P99" s="143">
        <f t="shared" si="29"/>
        <v>0</v>
      </c>
      <c r="Q99" s="112" t="e">
        <f t="shared" si="30"/>
        <v>#N/A</v>
      </c>
      <c r="R99" s="118" t="e">
        <f t="shared" si="31"/>
        <v>#N/A</v>
      </c>
      <c r="S99" s="163">
        <f t="shared" si="32"/>
        <v>0</v>
      </c>
      <c r="T99" s="120" t="e">
        <f t="shared" si="33"/>
        <v>#N/A</v>
      </c>
      <c r="U99" s="114" t="e">
        <f t="shared" si="34"/>
        <v>#N/A</v>
      </c>
      <c r="V99" s="140" t="e">
        <f t="shared" si="35"/>
        <v>#N/A</v>
      </c>
    </row>
    <row r="100" spans="2:22" ht="13.5" customHeight="1" x14ac:dyDescent="0.25">
      <c r="B100" s="95"/>
      <c r="C100" s="244" t="str">
        <f t="shared" si="22"/>
        <v/>
      </c>
      <c r="D100" s="97"/>
      <c r="E100" s="241">
        <f t="shared" si="23"/>
        <v>0</v>
      </c>
      <c r="F100" s="242">
        <f t="shared" si="24"/>
        <v>0</v>
      </c>
      <c r="G100" s="237">
        <f t="shared" si="25"/>
        <v>0</v>
      </c>
      <c r="H100" s="237">
        <f t="shared" si="26"/>
        <v>0</v>
      </c>
      <c r="I100" s="238">
        <f t="shared" si="27"/>
        <v>0</v>
      </c>
      <c r="M100" s="153"/>
      <c r="N100" s="116" t="str">
        <f t="shared" si="28"/>
        <v/>
      </c>
      <c r="O100" s="141"/>
      <c r="P100" s="143">
        <f t="shared" si="29"/>
        <v>0</v>
      </c>
      <c r="Q100" s="112" t="e">
        <f t="shared" si="30"/>
        <v>#N/A</v>
      </c>
      <c r="R100" s="118" t="e">
        <f t="shared" si="31"/>
        <v>#N/A</v>
      </c>
      <c r="S100" s="163">
        <f t="shared" si="32"/>
        <v>0</v>
      </c>
      <c r="T100" s="120" t="e">
        <f t="shared" si="33"/>
        <v>#N/A</v>
      </c>
      <c r="U100" s="114" t="e">
        <f t="shared" si="34"/>
        <v>#N/A</v>
      </c>
      <c r="V100" s="140" t="e">
        <f t="shared" si="35"/>
        <v>#N/A</v>
      </c>
    </row>
    <row r="101" spans="2:22" ht="13.5" customHeight="1" x14ac:dyDescent="0.25">
      <c r="B101" s="95"/>
      <c r="C101" s="244" t="str">
        <f t="shared" si="22"/>
        <v/>
      </c>
      <c r="D101" s="97"/>
      <c r="E101" s="241">
        <f t="shared" si="23"/>
        <v>0</v>
      </c>
      <c r="F101" s="242">
        <f t="shared" si="24"/>
        <v>0</v>
      </c>
      <c r="G101" s="237">
        <f t="shared" si="25"/>
        <v>0</v>
      </c>
      <c r="H101" s="237">
        <f t="shared" si="26"/>
        <v>0</v>
      </c>
      <c r="I101" s="238">
        <f t="shared" si="27"/>
        <v>0</v>
      </c>
      <c r="M101" s="153"/>
      <c r="N101" s="116" t="str">
        <f t="shared" si="28"/>
        <v/>
      </c>
      <c r="O101" s="141"/>
      <c r="P101" s="143">
        <f t="shared" si="29"/>
        <v>0</v>
      </c>
      <c r="Q101" s="112" t="e">
        <f t="shared" si="30"/>
        <v>#N/A</v>
      </c>
      <c r="R101" s="118" t="e">
        <f t="shared" si="31"/>
        <v>#N/A</v>
      </c>
      <c r="S101" s="163">
        <f t="shared" si="32"/>
        <v>0</v>
      </c>
      <c r="T101" s="120" t="e">
        <f t="shared" si="33"/>
        <v>#N/A</v>
      </c>
      <c r="U101" s="114" t="e">
        <f t="shared" si="34"/>
        <v>#N/A</v>
      </c>
      <c r="V101" s="140" t="e">
        <f t="shared" si="35"/>
        <v>#N/A</v>
      </c>
    </row>
    <row r="102" spans="2:22" ht="13.5" customHeight="1" x14ac:dyDescent="0.25">
      <c r="B102" s="95"/>
      <c r="C102" s="244" t="str">
        <f t="shared" si="22"/>
        <v/>
      </c>
      <c r="D102" s="97"/>
      <c r="E102" s="241">
        <f t="shared" si="23"/>
        <v>0</v>
      </c>
      <c r="F102" s="242">
        <f t="shared" si="24"/>
        <v>0</v>
      </c>
      <c r="G102" s="237">
        <f t="shared" si="25"/>
        <v>0</v>
      </c>
      <c r="H102" s="237">
        <f t="shared" si="26"/>
        <v>0</v>
      </c>
      <c r="I102" s="238">
        <f t="shared" si="27"/>
        <v>0</v>
      </c>
      <c r="M102" s="153"/>
      <c r="N102" s="116" t="str">
        <f t="shared" si="28"/>
        <v/>
      </c>
      <c r="O102" s="141"/>
      <c r="P102" s="143">
        <f t="shared" si="29"/>
        <v>0</v>
      </c>
      <c r="Q102" s="112" t="e">
        <f t="shared" si="30"/>
        <v>#N/A</v>
      </c>
      <c r="R102" s="118" t="e">
        <f t="shared" si="31"/>
        <v>#N/A</v>
      </c>
      <c r="S102" s="163">
        <f t="shared" si="32"/>
        <v>0</v>
      </c>
      <c r="T102" s="120" t="e">
        <f t="shared" si="33"/>
        <v>#N/A</v>
      </c>
      <c r="U102" s="114" t="e">
        <f t="shared" si="34"/>
        <v>#N/A</v>
      </c>
      <c r="V102" s="140" t="e">
        <f t="shared" si="35"/>
        <v>#N/A</v>
      </c>
    </row>
    <row r="103" spans="2:22" ht="13.5" customHeight="1" x14ac:dyDescent="0.25">
      <c r="B103" s="95"/>
      <c r="C103" s="244" t="str">
        <f t="shared" si="22"/>
        <v/>
      </c>
      <c r="D103" s="97"/>
      <c r="E103" s="241">
        <f t="shared" si="23"/>
        <v>0</v>
      </c>
      <c r="F103" s="242">
        <f t="shared" si="24"/>
        <v>0</v>
      </c>
      <c r="G103" s="237">
        <f t="shared" si="25"/>
        <v>0</v>
      </c>
      <c r="H103" s="237">
        <f t="shared" si="26"/>
        <v>0</v>
      </c>
      <c r="I103" s="238">
        <f t="shared" si="27"/>
        <v>0</v>
      </c>
      <c r="M103" s="153"/>
      <c r="N103" s="116" t="str">
        <f t="shared" si="28"/>
        <v/>
      </c>
      <c r="O103" s="141"/>
      <c r="P103" s="143">
        <f t="shared" si="29"/>
        <v>0</v>
      </c>
      <c r="Q103" s="112" t="e">
        <f t="shared" si="30"/>
        <v>#N/A</v>
      </c>
      <c r="R103" s="118" t="e">
        <f t="shared" si="31"/>
        <v>#N/A</v>
      </c>
      <c r="S103" s="163">
        <f t="shared" si="32"/>
        <v>0</v>
      </c>
      <c r="T103" s="120" t="e">
        <f t="shared" si="33"/>
        <v>#N/A</v>
      </c>
      <c r="U103" s="114" t="e">
        <f t="shared" si="34"/>
        <v>#N/A</v>
      </c>
      <c r="V103" s="140" t="e">
        <f t="shared" si="35"/>
        <v>#N/A</v>
      </c>
    </row>
    <row r="104" spans="2:22" ht="13.5" customHeight="1" x14ac:dyDescent="0.25">
      <c r="B104" s="95"/>
      <c r="C104" s="244" t="str">
        <f t="shared" si="22"/>
        <v/>
      </c>
      <c r="D104" s="97"/>
      <c r="E104" s="241">
        <f t="shared" si="23"/>
        <v>0</v>
      </c>
      <c r="F104" s="242">
        <f t="shared" si="24"/>
        <v>0</v>
      </c>
      <c r="G104" s="237">
        <f t="shared" si="25"/>
        <v>0</v>
      </c>
      <c r="H104" s="237">
        <f t="shared" si="26"/>
        <v>0</v>
      </c>
      <c r="I104" s="238">
        <f t="shared" si="27"/>
        <v>0</v>
      </c>
      <c r="M104" s="153"/>
      <c r="N104" s="116" t="str">
        <f>IF(M104&gt;0,M104-M103,"")</f>
        <v/>
      </c>
      <c r="O104" s="141"/>
      <c r="P104" s="143">
        <f t="shared" si="29"/>
        <v>0</v>
      </c>
      <c r="Q104" s="112" t="e">
        <f t="shared" si="30"/>
        <v>#N/A</v>
      </c>
      <c r="R104" s="118" t="e">
        <f t="shared" si="31"/>
        <v>#N/A</v>
      </c>
      <c r="S104" s="163">
        <f t="shared" si="32"/>
        <v>0</v>
      </c>
      <c r="T104" s="120" t="e">
        <f t="shared" si="33"/>
        <v>#N/A</v>
      </c>
      <c r="U104" s="114" t="e">
        <f t="shared" si="34"/>
        <v>#N/A</v>
      </c>
      <c r="V104" s="140" t="e">
        <f t="shared" si="35"/>
        <v>#N/A</v>
      </c>
    </row>
    <row r="105" spans="2:22" ht="13.5" customHeight="1" x14ac:dyDescent="0.25">
      <c r="B105" s="95"/>
      <c r="C105" s="244" t="str">
        <f t="shared" si="22"/>
        <v/>
      </c>
      <c r="D105" s="97"/>
      <c r="E105" s="241">
        <f t="shared" si="23"/>
        <v>0</v>
      </c>
      <c r="F105" s="242">
        <f t="shared" si="24"/>
        <v>0</v>
      </c>
      <c r="G105" s="237">
        <f t="shared" si="25"/>
        <v>0</v>
      </c>
      <c r="H105" s="237">
        <f t="shared" si="26"/>
        <v>0</v>
      </c>
      <c r="I105" s="238">
        <f t="shared" si="27"/>
        <v>0</v>
      </c>
      <c r="M105" s="153"/>
      <c r="N105" s="116" t="str">
        <f>IF(M105&gt;0,M105-M104,"")</f>
        <v/>
      </c>
      <c r="O105" s="141"/>
      <c r="P105" s="143">
        <f t="shared" si="29"/>
        <v>0</v>
      </c>
      <c r="Q105" s="112" t="e">
        <f t="shared" si="30"/>
        <v>#N/A</v>
      </c>
      <c r="R105" s="118" t="e">
        <f t="shared" si="31"/>
        <v>#N/A</v>
      </c>
      <c r="S105" s="163">
        <f t="shared" si="32"/>
        <v>0</v>
      </c>
      <c r="T105" s="120" t="e">
        <f t="shared" si="33"/>
        <v>#N/A</v>
      </c>
      <c r="U105" s="114" t="e">
        <f t="shared" si="34"/>
        <v>#N/A</v>
      </c>
      <c r="V105" s="140" t="e">
        <f t="shared" si="35"/>
        <v>#N/A</v>
      </c>
    </row>
    <row r="106" spans="2:22" ht="13.5" customHeight="1" thickBot="1" x14ac:dyDescent="0.3">
      <c r="B106" s="95"/>
      <c r="C106" s="244" t="str">
        <f t="shared" si="22"/>
        <v/>
      </c>
      <c r="D106" s="97"/>
      <c r="E106" s="241">
        <f t="shared" si="23"/>
        <v>0</v>
      </c>
      <c r="F106" s="242">
        <f t="shared" si="24"/>
        <v>0</v>
      </c>
      <c r="G106" s="237">
        <f t="shared" si="25"/>
        <v>0</v>
      </c>
      <c r="H106" s="237">
        <f t="shared" si="26"/>
        <v>0</v>
      </c>
      <c r="I106" s="238">
        <f t="shared" si="27"/>
        <v>0</v>
      </c>
      <c r="M106" s="153"/>
      <c r="N106" s="116" t="str">
        <f>IF(M106&gt;0,M106-M105,"")</f>
        <v/>
      </c>
      <c r="O106" s="141"/>
      <c r="P106" s="143">
        <f t="shared" si="29"/>
        <v>0</v>
      </c>
      <c r="Q106" s="112" t="e">
        <f t="shared" si="30"/>
        <v>#N/A</v>
      </c>
      <c r="R106" s="118" t="e">
        <f t="shared" si="31"/>
        <v>#N/A</v>
      </c>
      <c r="S106" s="163">
        <f t="shared" si="32"/>
        <v>0</v>
      </c>
      <c r="T106" s="120" t="e">
        <f t="shared" si="33"/>
        <v>#N/A</v>
      </c>
      <c r="U106" s="114" t="e">
        <f t="shared" si="34"/>
        <v>#N/A</v>
      </c>
      <c r="V106" s="140" t="e">
        <f t="shared" si="35"/>
        <v>#N/A</v>
      </c>
    </row>
    <row r="107" spans="2:22" ht="13.5" customHeight="1" thickBot="1" x14ac:dyDescent="0.3">
      <c r="B107" s="246" t="s">
        <v>3</v>
      </c>
      <c r="C107" s="245">
        <f>SUM(C70:C106)</f>
        <v>0</v>
      </c>
      <c r="D107" s="247">
        <f>SUM(D70:D106)</f>
        <v>0</v>
      </c>
      <c r="E107" s="243">
        <f>IF(D107,D107*1000/C107,0)</f>
        <v>0</v>
      </c>
      <c r="F107" s="239">
        <f>SUM(F70:F106)</f>
        <v>0</v>
      </c>
      <c r="G107" s="239">
        <f>SUM(G70:G106)</f>
        <v>0</v>
      </c>
      <c r="H107" s="239">
        <f>SUM(H70:H106)</f>
        <v>0</v>
      </c>
      <c r="I107" s="239">
        <f>SUM(I70:I106)</f>
        <v>0</v>
      </c>
      <c r="M107" s="147" t="s">
        <v>3</v>
      </c>
      <c r="N107" s="125">
        <f>SUM(N70:N106)</f>
        <v>0</v>
      </c>
      <c r="O107" s="126">
        <f>SUM(O70:O106)</f>
        <v>0</v>
      </c>
      <c r="P107" s="154" t="e">
        <f>O107/N107</f>
        <v>#DIV/0!</v>
      </c>
      <c r="Q107" s="126">
        <f>_xlfn.IFNA(SUM(Q70:Q106),0)</f>
        <v>0</v>
      </c>
      <c r="R107" s="127" t="e">
        <f t="shared" ref="R107:V107" si="36">SUM(R70:R106)</f>
        <v>#N/A</v>
      </c>
      <c r="S107" s="162">
        <f t="shared" si="36"/>
        <v>0</v>
      </c>
      <c r="T107" s="164" t="e">
        <f t="shared" si="36"/>
        <v>#N/A</v>
      </c>
      <c r="U107" s="162" t="e">
        <f t="shared" si="36"/>
        <v>#N/A</v>
      </c>
      <c r="V107" s="165" t="e">
        <f t="shared" si="36"/>
        <v>#N/A</v>
      </c>
    </row>
  </sheetData>
  <dataConsolidate/>
  <mergeCells count="40">
    <mergeCell ref="H67:H68"/>
    <mergeCell ref="U67:U68"/>
    <mergeCell ref="V67:V68"/>
    <mergeCell ref="T65:T66"/>
    <mergeCell ref="N67:N68"/>
    <mergeCell ref="M67:M68"/>
    <mergeCell ref="T67:T68"/>
    <mergeCell ref="O67:R67"/>
    <mergeCell ref="S67:S68"/>
    <mergeCell ref="M65:P66"/>
    <mergeCell ref="Q65:S66"/>
    <mergeCell ref="I67:I68"/>
    <mergeCell ref="V21:V22"/>
    <mergeCell ref="U21:U22"/>
    <mergeCell ref="T21:T22"/>
    <mergeCell ref="T19:T20"/>
    <mergeCell ref="S21:S22"/>
    <mergeCell ref="Q19:S20"/>
    <mergeCell ref="M21:M22"/>
    <mergeCell ref="N21:N22"/>
    <mergeCell ref="O21:R21"/>
    <mergeCell ref="M19:P20"/>
    <mergeCell ref="H4:J4"/>
    <mergeCell ref="C3:J3"/>
    <mergeCell ref="B65:F66"/>
    <mergeCell ref="G65:G66"/>
    <mergeCell ref="H21:H22"/>
    <mergeCell ref="I21:I22"/>
    <mergeCell ref="B67:B68"/>
    <mergeCell ref="C67:C68"/>
    <mergeCell ref="G19:G20"/>
    <mergeCell ref="B19:F20"/>
    <mergeCell ref="B21:B22"/>
    <mergeCell ref="C21:C22"/>
    <mergeCell ref="D21:E21"/>
    <mergeCell ref="F21:F22"/>
    <mergeCell ref="G21:G22"/>
    <mergeCell ref="F67:F68"/>
    <mergeCell ref="G67:G68"/>
    <mergeCell ref="D67:E67"/>
  </mergeCells>
  <dataValidations count="5">
    <dataValidation type="list" allowBlank="1" showInputMessage="1" showErrorMessage="1" sqref="G8" xr:uid="{00000000-0002-0000-0000-000000000000}">
      <formula1>"Oil #2 (L),Propane (L),Propane (m3),Natural Gas (100 ft3),Natural Gas (m3),Wood (cord),Wood pellets (bag),Wood pellets (t)"</formula1>
    </dataValidation>
    <dataValidation type="list" allowBlank="1" showInputMessage="1" showErrorMessage="1" sqref="I9 I12" xr:uid="{00000000-0002-0000-0000-000002000000}">
      <formula1>"Oil, Natural Gas, Propane, Wood, Wood Pellets"</formula1>
    </dataValidation>
    <dataValidation allowBlank="1" showInputMessage="1" showErrorMessage="1" promptTitle="Select community." sqref="G6" xr:uid="{00000000-0002-0000-0000-000003000000}"/>
    <dataValidation type="list" allowBlank="1" showInputMessage="1" showErrorMessage="1" sqref="G14" xr:uid="{00000000-0002-0000-0000-000004000000}">
      <formula1>"Electricity, Primary heating fuel, Secondary heating fuel"</formula1>
    </dataValidation>
    <dataValidation type="list" allowBlank="1" showInputMessage="1" showErrorMessage="1" sqref="G11" xr:uid="{A464E08E-68C0-4A6A-B48B-94B277B00369}">
      <formula1>"None,Oil #2 (L),Propane (L),Propane (m3),Natural Gas (100 ft3),Natural Gas (m3),Wood (cord),Wood pellets (bag),Wood pellets (t)"</formula1>
    </dataValidation>
  </dataValidations>
  <pageMargins left="0.7" right="0.7" top="0.75" bottom="0.75" header="0.3" footer="0.3"/>
  <pageSetup orientation="portrait" r:id="rId1"/>
  <ignoredErrors>
    <ignoredError sqref="C2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Select community." xr:uid="{00000000-0002-0000-0000-000001000000}">
          <x14:formula1>
            <xm:f>Specs!$B$15:$B$48</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U49"/>
  <sheetViews>
    <sheetView zoomScale="70" zoomScaleNormal="70" workbookViewId="0">
      <selection activeCell="U23" sqref="U23"/>
    </sheetView>
  </sheetViews>
  <sheetFormatPr defaultRowHeight="12.5" x14ac:dyDescent="0.25"/>
  <cols>
    <col min="1" max="1" width="9.1796875" customWidth="1"/>
    <col min="3" max="3" width="8.453125" customWidth="1"/>
    <col min="4" max="4" width="7.81640625" customWidth="1"/>
    <col min="6" max="6" width="8" customWidth="1"/>
    <col min="7" max="7" width="8.453125" customWidth="1"/>
    <col min="8" max="8" width="8.453125" bestFit="1" customWidth="1"/>
    <col min="11" max="11" width="10" customWidth="1"/>
    <col min="12" max="12" width="2.81640625" customWidth="1"/>
    <col min="14" max="14" width="7.54296875" customWidth="1"/>
    <col min="15" max="15" width="8.1796875" customWidth="1"/>
    <col min="16" max="16" width="6.81640625" customWidth="1"/>
    <col min="17" max="17" width="4" customWidth="1"/>
    <col min="18" max="18" width="9.1796875" customWidth="1"/>
    <col min="19" max="19" width="13.1796875" customWidth="1"/>
    <col min="20" max="20" width="9.54296875" customWidth="1"/>
  </cols>
  <sheetData>
    <row r="2" spans="1:21" x14ac:dyDescent="0.25">
      <c r="A2" s="7"/>
      <c r="B2" s="7"/>
      <c r="C2" s="8"/>
      <c r="D2" s="8"/>
      <c r="E2" s="9"/>
      <c r="F2" s="10"/>
      <c r="G2" s="8"/>
      <c r="H2" s="11"/>
      <c r="I2" s="9"/>
      <c r="J2" s="62"/>
    </row>
    <row r="3" spans="1:21" s="1" customFormat="1" ht="10" x14ac:dyDescent="0.2"/>
    <row r="4" spans="1:21" x14ac:dyDescent="0.25">
      <c r="A4" s="4"/>
      <c r="B4" s="4"/>
      <c r="C4" s="4"/>
      <c r="D4" s="4"/>
      <c r="E4" s="5"/>
      <c r="F4" s="4"/>
      <c r="G4" s="2"/>
      <c r="H4" s="6"/>
      <c r="I4" s="5"/>
      <c r="J4" s="5"/>
      <c r="K4" s="5"/>
      <c r="L4" s="5"/>
      <c r="M4" s="3"/>
    </row>
    <row r="5" spans="1:21" x14ac:dyDescent="0.25">
      <c r="A5" s="12"/>
      <c r="B5" s="4"/>
      <c r="C5" s="4"/>
      <c r="D5" s="4"/>
      <c r="E5" s="5"/>
      <c r="F5" s="4"/>
      <c r="G5" s="2"/>
      <c r="H5" s="6"/>
      <c r="I5" s="5"/>
      <c r="J5" s="5"/>
      <c r="K5" s="5"/>
      <c r="L5" s="5"/>
      <c r="M5" s="3"/>
    </row>
    <row r="6" spans="1:21" x14ac:dyDescent="0.25">
      <c r="A6" s="4"/>
      <c r="B6" s="4"/>
      <c r="C6" s="4"/>
      <c r="D6" s="4"/>
      <c r="E6" s="5"/>
      <c r="F6" s="4"/>
      <c r="G6" s="2"/>
      <c r="H6" s="6"/>
      <c r="I6" s="5"/>
      <c r="J6" s="5"/>
      <c r="K6" s="5"/>
      <c r="L6" s="5"/>
      <c r="M6" s="3"/>
    </row>
    <row r="7" spans="1:21" x14ac:dyDescent="0.25">
      <c r="A7" s="4"/>
      <c r="B7" s="4"/>
      <c r="C7" s="4"/>
      <c r="D7" s="4"/>
      <c r="E7" s="5"/>
      <c r="F7" s="4"/>
      <c r="G7" s="2"/>
      <c r="H7" s="6"/>
      <c r="I7" s="5"/>
      <c r="J7" s="5"/>
      <c r="K7" s="5"/>
      <c r="L7" s="5"/>
      <c r="M7" s="3"/>
    </row>
    <row r="8" spans="1:21" x14ac:dyDescent="0.25">
      <c r="F8" s="13"/>
      <c r="M8" s="3"/>
    </row>
    <row r="13" spans="1:21" x14ac:dyDescent="0.25">
      <c r="U13" s="1"/>
    </row>
    <row r="14" spans="1:21" x14ac:dyDescent="0.25">
      <c r="S14" s="1"/>
      <c r="T14" s="1"/>
    </row>
    <row r="25" spans="2:14" x14ac:dyDescent="0.25">
      <c r="B25" s="4"/>
      <c r="C25" s="4"/>
      <c r="D25" s="4"/>
      <c r="E25" s="5"/>
      <c r="F25" s="4"/>
      <c r="G25" s="2"/>
      <c r="H25" s="6"/>
      <c r="I25" s="5"/>
    </row>
    <row r="26" spans="2:14" x14ac:dyDescent="0.25">
      <c r="B26" s="4"/>
      <c r="C26" s="4"/>
      <c r="D26" s="4"/>
      <c r="E26" s="5"/>
      <c r="F26" s="4"/>
      <c r="G26" s="2"/>
      <c r="H26" s="6"/>
      <c r="I26" s="5"/>
    </row>
    <row r="27" spans="2:14" x14ac:dyDescent="0.25">
      <c r="B27" s="4"/>
      <c r="D27" s="4" t="str">
        <f>"Primary Heating Source - "&amp;Input!G8</f>
        <v>Primary Heating Source - Propane (L)</v>
      </c>
      <c r="E27" s="5"/>
      <c r="F27" s="4"/>
      <c r="G27" s="2"/>
      <c r="H27" s="6"/>
      <c r="I27" s="5"/>
      <c r="N27" t="str">
        <f>"Secondary Heating Source - "&amp;Input!G11</f>
        <v>Secondary Heating Source - None</v>
      </c>
    </row>
    <row r="28" spans="2:14" x14ac:dyDescent="0.25">
      <c r="B28" s="4"/>
      <c r="C28" s="4"/>
      <c r="D28" s="4"/>
      <c r="E28" s="5"/>
      <c r="F28" s="4"/>
      <c r="G28" s="2"/>
      <c r="H28" s="6"/>
      <c r="I28" s="5"/>
    </row>
    <row r="29" spans="2:14" x14ac:dyDescent="0.25">
      <c r="F29" s="13"/>
    </row>
    <row r="40" spans="2:16" x14ac:dyDescent="0.25">
      <c r="J40" s="4"/>
      <c r="K40" s="4"/>
      <c r="L40" s="4"/>
      <c r="M40" s="4"/>
      <c r="N40" s="4"/>
      <c r="O40" s="4"/>
    </row>
    <row r="41" spans="2:16" x14ac:dyDescent="0.25">
      <c r="J41" s="14"/>
      <c r="K41" s="14"/>
      <c r="L41" s="14"/>
      <c r="M41" s="14"/>
      <c r="N41" s="14"/>
      <c r="O41" s="14"/>
      <c r="P41" s="14"/>
    </row>
    <row r="42" spans="2:16" x14ac:dyDescent="0.25">
      <c r="J42" s="14"/>
      <c r="K42" s="14"/>
      <c r="L42" s="14"/>
      <c r="M42" s="14"/>
      <c r="N42" s="14"/>
      <c r="O42" s="14"/>
      <c r="P42" s="14"/>
    </row>
    <row r="43" spans="2:16" x14ac:dyDescent="0.25">
      <c r="J43" s="14"/>
      <c r="K43" s="14"/>
      <c r="L43" s="14"/>
      <c r="M43" s="14"/>
      <c r="N43" s="14"/>
      <c r="O43" s="14"/>
      <c r="P43" s="14"/>
    </row>
    <row r="45" spans="2:16" x14ac:dyDescent="0.25">
      <c r="B45" s="4"/>
      <c r="C45" s="4"/>
      <c r="D45" s="4"/>
      <c r="E45" s="5"/>
      <c r="F45" s="4"/>
      <c r="G45" s="2"/>
      <c r="H45" s="6"/>
      <c r="I45" s="5"/>
    </row>
    <row r="46" spans="2:16" x14ac:dyDescent="0.25">
      <c r="B46" s="4"/>
      <c r="C46" s="4"/>
      <c r="D46" s="4"/>
      <c r="E46" s="5"/>
      <c r="F46" s="4"/>
      <c r="G46" s="2"/>
      <c r="H46" s="6"/>
      <c r="I46" s="5"/>
      <c r="J46" s="3"/>
      <c r="K46" s="3"/>
      <c r="L46" s="3"/>
      <c r="M46" s="3"/>
      <c r="N46" s="3"/>
      <c r="O46" s="3"/>
      <c r="P46" s="3"/>
    </row>
    <row r="47" spans="2:16" x14ac:dyDescent="0.25">
      <c r="B47" s="4"/>
      <c r="C47" s="4"/>
      <c r="D47" s="4"/>
      <c r="E47" s="5"/>
      <c r="F47" s="4"/>
      <c r="G47" s="2"/>
      <c r="H47" s="6"/>
      <c r="I47" s="5"/>
    </row>
    <row r="48" spans="2:16" x14ac:dyDescent="0.25">
      <c r="B48" s="4"/>
      <c r="C48" s="4"/>
      <c r="D48" s="4"/>
      <c r="E48" s="5"/>
      <c r="F48" s="4"/>
      <c r="G48" s="2"/>
      <c r="H48" s="6"/>
      <c r="I48" s="5"/>
    </row>
    <row r="49" spans="6:6" x14ac:dyDescent="0.25">
      <c r="F49" s="1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8"/>
  <sheetViews>
    <sheetView zoomScale="70" zoomScaleNormal="70" workbookViewId="0">
      <selection activeCell="D11" sqref="D11"/>
    </sheetView>
  </sheetViews>
  <sheetFormatPr defaultRowHeight="12.5" x14ac:dyDescent="0.25"/>
  <cols>
    <col min="1" max="1" width="48" bestFit="1" customWidth="1"/>
    <col min="2" max="2" width="13.1796875" customWidth="1"/>
    <col min="3" max="3" width="35.81640625" customWidth="1"/>
    <col min="4" max="4" width="18.453125" bestFit="1" customWidth="1"/>
    <col min="5" max="5" width="35.81640625" customWidth="1"/>
    <col min="6" max="6" width="11.1796875" bestFit="1" customWidth="1"/>
    <col min="7" max="7" width="35.81640625" customWidth="1"/>
    <col min="8" max="10" width="8.81640625" customWidth="1"/>
  </cols>
  <sheetData>
    <row r="1" spans="1:12" x14ac:dyDescent="0.25">
      <c r="A1" t="s">
        <v>105</v>
      </c>
    </row>
    <row r="2" spans="1:12" x14ac:dyDescent="0.25">
      <c r="I2">
        <v>1200</v>
      </c>
      <c r="J2" s="16" t="s">
        <v>152</v>
      </c>
      <c r="K2">
        <f>(CONVERT(CONVERT(I2,"ft","m"),"ft","m"))</f>
        <v>111.483648</v>
      </c>
      <c r="L2" t="s">
        <v>6</v>
      </c>
    </row>
    <row r="4" spans="1:12" ht="13" thickBot="1" x14ac:dyDescent="0.3">
      <c r="A4" t="s">
        <v>106</v>
      </c>
      <c r="B4" s="324" t="s">
        <v>142</v>
      </c>
      <c r="C4" s="324"/>
      <c r="D4" s="325"/>
      <c r="E4" s="4"/>
    </row>
    <row r="5" spans="1:12" ht="25.5" customHeight="1" x14ac:dyDescent="0.25">
      <c r="B5" s="326" t="s">
        <v>135</v>
      </c>
      <c r="C5" s="327"/>
      <c r="D5" s="326" t="s">
        <v>136</v>
      </c>
      <c r="E5" s="328"/>
      <c r="F5" s="329" t="s">
        <v>107</v>
      </c>
      <c r="G5" s="328"/>
      <c r="I5" s="16" t="s">
        <v>143</v>
      </c>
    </row>
    <row r="6" spans="1:12" ht="12.75" customHeight="1" x14ac:dyDescent="0.3">
      <c r="B6" s="204" t="s">
        <v>155</v>
      </c>
      <c r="C6" s="198" t="s">
        <v>156</v>
      </c>
      <c r="D6" s="204" t="s">
        <v>155</v>
      </c>
      <c r="E6" s="199" t="s">
        <v>156</v>
      </c>
      <c r="F6" s="219" t="s">
        <v>155</v>
      </c>
      <c r="G6" s="199" t="s">
        <v>156</v>
      </c>
      <c r="I6" s="16"/>
    </row>
    <row r="7" spans="1:12" ht="25" x14ac:dyDescent="0.25">
      <c r="B7" s="205"/>
      <c r="C7" s="200" t="s">
        <v>158</v>
      </c>
      <c r="D7" s="205"/>
      <c r="E7" s="213" t="s">
        <v>158</v>
      </c>
      <c r="F7" s="201"/>
      <c r="G7" s="209" t="s">
        <v>158</v>
      </c>
    </row>
    <row r="8" spans="1:12" ht="13" x14ac:dyDescent="0.3">
      <c r="A8" s="16" t="s">
        <v>113</v>
      </c>
      <c r="B8" s="207">
        <f>8600+5500</f>
        <v>14100</v>
      </c>
      <c r="C8" s="201"/>
      <c r="D8" s="207">
        <f>8600</f>
        <v>8600</v>
      </c>
      <c r="E8" s="214"/>
      <c r="F8" s="90" t="e">
        <f>(Input!D60/Input!C60)*365</f>
        <v>#DIV/0!</v>
      </c>
      <c r="G8" s="210"/>
      <c r="I8" s="16" t="s">
        <v>144</v>
      </c>
    </row>
    <row r="9" spans="1:12" ht="13" x14ac:dyDescent="0.25">
      <c r="A9" s="16" t="s">
        <v>140</v>
      </c>
      <c r="B9" s="206">
        <f>CONVERT(B8,"kWh","GJ")</f>
        <v>50.76</v>
      </c>
      <c r="C9" s="202">
        <f>B8*Input!H20</f>
        <v>5358</v>
      </c>
      <c r="D9" s="206">
        <f>CONVERT(D8,"kWh","GJ")</f>
        <v>30.959999999999997</v>
      </c>
      <c r="E9" s="215">
        <f>D8*Input!H20</f>
        <v>3268</v>
      </c>
      <c r="F9" s="90" t="e">
        <f>CONVERT(F8,"kWh","GJ")</f>
        <v>#DIV/0!</v>
      </c>
      <c r="G9" s="211" t="e">
        <f>F8*Input!H20</f>
        <v>#DIV/0!</v>
      </c>
      <c r="I9" s="16" t="s">
        <v>145</v>
      </c>
    </row>
    <row r="10" spans="1:12" ht="13" x14ac:dyDescent="0.3">
      <c r="A10" s="16" t="s">
        <v>153</v>
      </c>
      <c r="B10" s="206">
        <f>(109*1000/K2)</f>
        <v>977.7218628511331</v>
      </c>
      <c r="C10" s="90"/>
      <c r="D10" s="206">
        <f>(109*1000/K2)+20*1000/K2</f>
        <v>1157.1203697962951</v>
      </c>
      <c r="E10" s="216"/>
      <c r="F10" s="90" t="e">
        <f>((((Input!Q60/Input!N60)*365)+(IF(Input!G11="None",0,(Input!Q107/Input!N107)*365)))/Input!G7)</f>
        <v>#DIV/0!</v>
      </c>
      <c r="G10" s="211"/>
      <c r="I10" s="16" t="s">
        <v>146</v>
      </c>
    </row>
    <row r="11" spans="1:12" ht="13.5" thickBot="1" x14ac:dyDescent="0.3">
      <c r="A11" s="16" t="s">
        <v>141</v>
      </c>
      <c r="B11" s="224">
        <f>B10*Input!G7/1000</f>
        <v>102.36916666666666</v>
      </c>
      <c r="C11" s="223">
        <f>B11*Input!U20/Input!G9*1000</f>
        <v>2847.864035087719</v>
      </c>
      <c r="D11" s="224">
        <f>(109*1000/K2)*Input!G7/1000+20</f>
        <v>122.36916666666666</v>
      </c>
      <c r="E11" s="217">
        <f>D11*Input!U20/Input!G9*1000</f>
        <v>3404.2550125313273</v>
      </c>
      <c r="F11" s="225" t="e">
        <f>F10*Input!G7/1000</f>
        <v>#DIV/0!</v>
      </c>
      <c r="G11" s="221" t="e">
        <f>(Input!Q60/Input!N60)*365*Input!U20/Input!G9+(Input!Q107/Input!N107)*365*Input!U66/Input!G12</f>
        <v>#DIV/0!</v>
      </c>
      <c r="I11" s="16" t="s">
        <v>151</v>
      </c>
    </row>
    <row r="12" spans="1:12" ht="13.5" thickBot="1" x14ac:dyDescent="0.35">
      <c r="A12" s="16" t="s">
        <v>157</v>
      </c>
      <c r="B12" s="229">
        <f t="shared" ref="B12:G12" si="0">B9+B11</f>
        <v>153.12916666666666</v>
      </c>
      <c r="C12" s="230">
        <f t="shared" si="0"/>
        <v>8205.8640350877195</v>
      </c>
      <c r="D12" s="229">
        <f t="shared" si="0"/>
        <v>153.32916666666665</v>
      </c>
      <c r="E12" s="231">
        <f t="shared" si="0"/>
        <v>6672.2550125313273</v>
      </c>
      <c r="F12" s="232" t="e">
        <f t="shared" si="0"/>
        <v>#DIV/0!</v>
      </c>
      <c r="G12" s="233" t="e">
        <f t="shared" si="0"/>
        <v>#DIV/0!</v>
      </c>
      <c r="I12" s="16" t="s">
        <v>147</v>
      </c>
    </row>
    <row r="13" spans="1:12" x14ac:dyDescent="0.25">
      <c r="B13" s="207"/>
      <c r="C13" s="89"/>
      <c r="D13" s="205"/>
      <c r="E13" s="214"/>
      <c r="F13" s="89"/>
      <c r="G13" s="210"/>
      <c r="I13" s="16" t="s">
        <v>150</v>
      </c>
    </row>
    <row r="14" spans="1:12" ht="13" thickBot="1" x14ac:dyDescent="0.3">
      <c r="A14" s="16" t="s">
        <v>137</v>
      </c>
      <c r="B14" s="208">
        <f>200*365/1000</f>
        <v>73</v>
      </c>
      <c r="C14" s="203"/>
      <c r="D14" s="208">
        <f>B14</f>
        <v>73</v>
      </c>
      <c r="E14" s="218"/>
      <c r="F14" s="203"/>
      <c r="G14" s="212"/>
      <c r="I14" s="16"/>
    </row>
    <row r="15" spans="1:12" ht="13.5" thickBot="1" x14ac:dyDescent="0.35">
      <c r="A15" s="16" t="s">
        <v>138</v>
      </c>
      <c r="B15" s="228">
        <f>B14*Input!G15</f>
        <v>73</v>
      </c>
      <c r="C15" s="222">
        <f>B15*Input!H66</f>
        <v>255.5</v>
      </c>
      <c r="D15" s="228">
        <f>B15</f>
        <v>73</v>
      </c>
      <c r="E15" s="227">
        <f>D15*Input!H66</f>
        <v>255.5</v>
      </c>
      <c r="F15" s="220" t="e">
        <f>(Input!D107/Input!C107)*365</f>
        <v>#DIV/0!</v>
      </c>
      <c r="G15" s="226" t="e">
        <f>F15*Input!H66</f>
        <v>#DIV/0!</v>
      </c>
      <c r="I15" s="16" t="s">
        <v>148</v>
      </c>
    </row>
    <row r="16" spans="1:12" x14ac:dyDescent="0.25">
      <c r="I16" s="16" t="s">
        <v>149</v>
      </c>
    </row>
    <row r="18" spans="9:9" x14ac:dyDescent="0.25">
      <c r="I18" t="s">
        <v>154</v>
      </c>
    </row>
  </sheetData>
  <mergeCells count="4">
    <mergeCell ref="B4:D4"/>
    <mergeCell ref="B5:C5"/>
    <mergeCell ref="D5:E5"/>
    <mergeCell ref="F5: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0"/>
  <sheetViews>
    <sheetView workbookViewId="0">
      <selection activeCell="E31" sqref="E31"/>
    </sheetView>
  </sheetViews>
  <sheetFormatPr defaultRowHeight="12.5" x14ac:dyDescent="0.25"/>
  <cols>
    <col min="1" max="1" width="14" customWidth="1"/>
    <col min="2" max="2" width="18.1796875" customWidth="1"/>
    <col min="3" max="3" width="13.453125" customWidth="1"/>
    <col min="4" max="4" width="11.81640625" customWidth="1"/>
    <col min="5" max="5" width="25.81640625" customWidth="1"/>
    <col min="7" max="7" width="15" customWidth="1"/>
    <col min="8" max="8" width="12.1796875" customWidth="1"/>
  </cols>
  <sheetData>
    <row r="1" spans="1:11" ht="13" thickBot="1" x14ac:dyDescent="0.3"/>
    <row r="2" spans="1:11" ht="13.5" thickBot="1" x14ac:dyDescent="0.35">
      <c r="B2" s="330" t="s">
        <v>52</v>
      </c>
      <c r="C2" s="331"/>
      <c r="D2" s="332"/>
      <c r="E2" s="332"/>
      <c r="F2" s="332"/>
      <c r="G2" s="333"/>
      <c r="I2" t="s">
        <v>96</v>
      </c>
      <c r="J2">
        <v>2</v>
      </c>
    </row>
    <row r="3" spans="1:11" ht="26.5" thickBot="1" x14ac:dyDescent="0.3">
      <c r="B3" s="34" t="s">
        <v>40</v>
      </c>
      <c r="C3" s="42" t="s">
        <v>72</v>
      </c>
      <c r="D3" s="35" t="s">
        <v>71</v>
      </c>
      <c r="E3" s="35" t="s">
        <v>41</v>
      </c>
      <c r="F3" s="32" t="s">
        <v>42</v>
      </c>
      <c r="G3" s="33" t="s">
        <v>51</v>
      </c>
      <c r="H3" s="63" t="s">
        <v>110</v>
      </c>
      <c r="I3" s="64" t="s">
        <v>111</v>
      </c>
    </row>
    <row r="4" spans="1:11" x14ac:dyDescent="0.25">
      <c r="A4" s="16"/>
      <c r="B4" s="29" t="s">
        <v>38</v>
      </c>
      <c r="C4" s="43" t="s">
        <v>74</v>
      </c>
      <c r="D4" s="30" t="s">
        <v>82</v>
      </c>
      <c r="E4" s="31" t="s">
        <v>43</v>
      </c>
      <c r="F4" s="31">
        <v>38.4</v>
      </c>
      <c r="G4" s="65">
        <v>2.69</v>
      </c>
      <c r="H4" s="69">
        <v>0</v>
      </c>
      <c r="I4" s="70">
        <v>0.97</v>
      </c>
    </row>
    <row r="5" spans="1:11" x14ac:dyDescent="0.25">
      <c r="A5" s="16"/>
      <c r="B5" s="21" t="s">
        <v>39</v>
      </c>
      <c r="C5" s="44" t="s">
        <v>75</v>
      </c>
      <c r="D5" s="30" t="s">
        <v>82</v>
      </c>
      <c r="E5" s="15" t="s">
        <v>43</v>
      </c>
      <c r="F5" s="15">
        <v>26.6</v>
      </c>
      <c r="G5" s="66">
        <v>1.54</v>
      </c>
      <c r="H5" s="71">
        <v>20</v>
      </c>
      <c r="I5" s="23">
        <v>0.7</v>
      </c>
    </row>
    <row r="6" spans="1:11" ht="14.5" x14ac:dyDescent="0.25">
      <c r="B6" s="22" t="s">
        <v>44</v>
      </c>
      <c r="C6" s="45" t="s">
        <v>75</v>
      </c>
      <c r="D6" s="20" t="s">
        <v>85</v>
      </c>
      <c r="E6" s="20" t="s">
        <v>79</v>
      </c>
      <c r="F6" s="20">
        <v>94</v>
      </c>
      <c r="G6" s="67">
        <v>5.7</v>
      </c>
      <c r="H6" s="71"/>
      <c r="I6" s="23"/>
    </row>
    <row r="7" spans="1:11" ht="14.5" x14ac:dyDescent="0.25">
      <c r="A7" s="16"/>
      <c r="B7" s="21" t="s">
        <v>45</v>
      </c>
      <c r="C7" s="44" t="s">
        <v>76</v>
      </c>
      <c r="D7" s="19" t="s">
        <v>86</v>
      </c>
      <c r="E7" s="19" t="s">
        <v>80</v>
      </c>
      <c r="F7" s="18">
        <v>106.2</v>
      </c>
      <c r="G7" s="66">
        <v>5.28</v>
      </c>
      <c r="H7" s="71"/>
      <c r="I7" s="23"/>
    </row>
    <row r="8" spans="1:11" ht="14.5" x14ac:dyDescent="0.25">
      <c r="B8" s="21" t="s">
        <v>46</v>
      </c>
      <c r="C8" s="44" t="s">
        <v>76</v>
      </c>
      <c r="D8" s="20" t="s">
        <v>85</v>
      </c>
      <c r="E8" s="19" t="s">
        <v>81</v>
      </c>
      <c r="F8" s="15">
        <v>37.5</v>
      </c>
      <c r="G8" s="66">
        <v>1.86</v>
      </c>
      <c r="H8" s="71"/>
      <c r="I8" s="23"/>
    </row>
    <row r="9" spans="1:11" x14ac:dyDescent="0.25">
      <c r="A9" s="16"/>
      <c r="B9" s="24" t="s">
        <v>48</v>
      </c>
      <c r="C9" s="46" t="s">
        <v>77</v>
      </c>
      <c r="D9" s="17" t="s">
        <v>83</v>
      </c>
      <c r="E9" s="17" t="s">
        <v>47</v>
      </c>
      <c r="F9" s="18">
        <f>18.7*1000</f>
        <v>18700</v>
      </c>
      <c r="G9" s="66">
        <v>33.4</v>
      </c>
      <c r="H9" s="71">
        <v>0</v>
      </c>
      <c r="I9" s="23">
        <v>325</v>
      </c>
    </row>
    <row r="10" spans="1:11" x14ac:dyDescent="0.25">
      <c r="A10" s="16"/>
      <c r="B10" s="155" t="s">
        <v>131</v>
      </c>
      <c r="C10" s="156" t="s">
        <v>134</v>
      </c>
      <c r="D10" s="157" t="s">
        <v>132</v>
      </c>
      <c r="E10" s="157" t="s">
        <v>133</v>
      </c>
      <c r="F10" s="160">
        <f>F11/1000/2.2*40</f>
        <v>349.09090909090907</v>
      </c>
      <c r="G10" s="160">
        <f>G11/1000/2.2*40</f>
        <v>0.64</v>
      </c>
      <c r="H10" s="158">
        <v>0</v>
      </c>
      <c r="I10" s="159">
        <v>6.29</v>
      </c>
    </row>
    <row r="11" spans="1:11" ht="13" thickBot="1" x14ac:dyDescent="0.3">
      <c r="A11" s="16"/>
      <c r="B11" s="25" t="s">
        <v>49</v>
      </c>
      <c r="C11" s="47" t="s">
        <v>78</v>
      </c>
      <c r="D11" s="26" t="s">
        <v>84</v>
      </c>
      <c r="E11" s="26" t="s">
        <v>50</v>
      </c>
      <c r="F11" s="28">
        <f>19.2*1000</f>
        <v>19200</v>
      </c>
      <c r="G11" s="68">
        <f>0.0352*1000</f>
        <v>35.200000000000003</v>
      </c>
      <c r="H11" s="72">
        <v>0</v>
      </c>
      <c r="I11" s="27">
        <v>325</v>
      </c>
    </row>
    <row r="12" spans="1:11" ht="13" thickBot="1" x14ac:dyDescent="0.3">
      <c r="B12" s="36"/>
      <c r="C12" s="36"/>
      <c r="D12" s="36"/>
      <c r="E12" s="36"/>
    </row>
    <row r="13" spans="1:11" ht="13.5" thickBot="1" x14ac:dyDescent="0.35">
      <c r="B13" s="334" t="s">
        <v>89</v>
      </c>
      <c r="C13" s="335"/>
      <c r="D13" s="335"/>
      <c r="E13" s="335"/>
      <c r="F13" s="335"/>
      <c r="G13" s="336"/>
      <c r="H13" s="54"/>
      <c r="I13" s="54"/>
      <c r="J13" s="54"/>
      <c r="K13" s="54"/>
    </row>
    <row r="14" spans="1:11" ht="39" x14ac:dyDescent="0.25">
      <c r="B14" s="55" t="s">
        <v>90</v>
      </c>
      <c r="C14" s="56" t="s">
        <v>91</v>
      </c>
      <c r="D14" s="59" t="s">
        <v>94</v>
      </c>
      <c r="E14" s="60" t="s">
        <v>95</v>
      </c>
      <c r="F14" s="57" t="s">
        <v>92</v>
      </c>
      <c r="G14" s="58" t="s">
        <v>93</v>
      </c>
      <c r="I14" s="53"/>
    </row>
    <row r="15" spans="1:11" ht="13" x14ac:dyDescent="0.3">
      <c r="B15" s="40" t="s">
        <v>25</v>
      </c>
      <c r="C15" s="48" t="s">
        <v>11</v>
      </c>
      <c r="D15" s="37">
        <v>0.77480006323136985</v>
      </c>
      <c r="E15" s="23" t="s">
        <v>53</v>
      </c>
      <c r="F15" s="49">
        <v>-44</v>
      </c>
      <c r="G15" s="23">
        <v>1.37</v>
      </c>
    </row>
    <row r="16" spans="1:11" ht="13" x14ac:dyDescent="0.3">
      <c r="B16" s="40" t="s">
        <v>14</v>
      </c>
      <c r="C16" s="48" t="s">
        <v>10</v>
      </c>
      <c r="D16" s="38">
        <v>3.3180533564938539E-2</v>
      </c>
      <c r="E16" s="23" t="s">
        <v>54</v>
      </c>
      <c r="F16" s="49">
        <v>-44</v>
      </c>
      <c r="G16" s="23">
        <v>1.1000000000000001</v>
      </c>
    </row>
    <row r="17" spans="2:7" ht="13" x14ac:dyDescent="0.3">
      <c r="B17" s="40" t="s">
        <v>26</v>
      </c>
      <c r="C17" s="48" t="s">
        <v>21</v>
      </c>
      <c r="D17" s="38">
        <v>0.88422740455741311</v>
      </c>
      <c r="E17" s="23" t="s">
        <v>53</v>
      </c>
      <c r="F17" s="50">
        <f>F37</f>
        <v>-45</v>
      </c>
      <c r="G17" s="23">
        <v>2.25</v>
      </c>
    </row>
    <row r="18" spans="2:7" ht="13" x14ac:dyDescent="0.3">
      <c r="B18" s="40" t="s">
        <v>22</v>
      </c>
      <c r="C18" s="48" t="s">
        <v>21</v>
      </c>
      <c r="D18" s="38">
        <v>0.73972768722504678</v>
      </c>
      <c r="E18" s="23" t="s">
        <v>53</v>
      </c>
      <c r="F18" s="50">
        <f>F37</f>
        <v>-45</v>
      </c>
      <c r="G18" s="23">
        <v>1.4</v>
      </c>
    </row>
    <row r="19" spans="2:7" ht="13" x14ac:dyDescent="0.3">
      <c r="B19" s="40" t="s">
        <v>15</v>
      </c>
      <c r="C19" s="48" t="s">
        <v>10</v>
      </c>
      <c r="D19" s="38">
        <v>3.3180533564938539E-2</v>
      </c>
      <c r="E19" s="23" t="s">
        <v>54</v>
      </c>
      <c r="F19" s="50">
        <f>F48</f>
        <v>-44</v>
      </c>
      <c r="G19" s="23">
        <v>1.05</v>
      </c>
    </row>
    <row r="20" spans="2:7" ht="13" x14ac:dyDescent="0.3">
      <c r="B20" s="40" t="s">
        <v>18</v>
      </c>
      <c r="C20" s="48" t="s">
        <v>17</v>
      </c>
      <c r="D20" s="38">
        <v>1.1770955030923567E-2</v>
      </c>
      <c r="E20" s="23" t="s">
        <v>54</v>
      </c>
      <c r="F20" s="50">
        <f>F29</f>
        <v>-41</v>
      </c>
      <c r="G20" s="23">
        <v>1.1000000000000001</v>
      </c>
    </row>
    <row r="21" spans="2:7" ht="13" x14ac:dyDescent="0.3">
      <c r="B21" s="40" t="s">
        <v>59</v>
      </c>
      <c r="C21" s="48" t="s">
        <v>21</v>
      </c>
      <c r="D21" s="38">
        <v>0.76932081497321847</v>
      </c>
      <c r="E21" s="23" t="s">
        <v>53</v>
      </c>
      <c r="F21" s="49">
        <v>-45</v>
      </c>
      <c r="G21" s="23">
        <v>1.38</v>
      </c>
    </row>
    <row r="22" spans="2:7" ht="13" x14ac:dyDescent="0.3">
      <c r="B22" s="40" t="s">
        <v>60</v>
      </c>
      <c r="C22" s="48" t="s">
        <v>64</v>
      </c>
      <c r="D22" s="38">
        <v>0.71555085869383228</v>
      </c>
      <c r="E22" s="23" t="s">
        <v>53</v>
      </c>
      <c r="F22" s="50">
        <f>F26</f>
        <v>-44</v>
      </c>
      <c r="G22" s="23">
        <v>1.37</v>
      </c>
    </row>
    <row r="23" spans="2:7" ht="13" x14ac:dyDescent="0.3">
      <c r="B23" s="40" t="s">
        <v>61</v>
      </c>
      <c r="C23" s="48" t="s">
        <v>11</v>
      </c>
      <c r="D23" s="38">
        <v>0.73709662676007459</v>
      </c>
      <c r="E23" s="23" t="s">
        <v>55</v>
      </c>
      <c r="F23" s="49">
        <v>-46</v>
      </c>
      <c r="G23" s="23">
        <v>1.35</v>
      </c>
    </row>
    <row r="24" spans="2:7" ht="13" x14ac:dyDescent="0.3">
      <c r="B24" s="40" t="s">
        <v>62</v>
      </c>
      <c r="C24" s="48" t="s">
        <v>17</v>
      </c>
      <c r="D24" s="38">
        <v>0.75345407148039667</v>
      </c>
      <c r="E24" s="23" t="s">
        <v>53</v>
      </c>
      <c r="F24" s="49">
        <v>-43</v>
      </c>
      <c r="G24" s="23">
        <v>1.25</v>
      </c>
    </row>
    <row r="25" spans="2:7" ht="13" x14ac:dyDescent="0.3">
      <c r="B25" s="40" t="s">
        <v>63</v>
      </c>
      <c r="C25" s="48" t="s">
        <v>17</v>
      </c>
      <c r="D25" s="38">
        <v>1.1770955030923567E-2</v>
      </c>
      <c r="E25" s="23" t="s">
        <v>56</v>
      </c>
      <c r="F25" s="49">
        <v>-42</v>
      </c>
      <c r="G25" s="23">
        <v>1.1100000000000001</v>
      </c>
    </row>
    <row r="26" spans="2:7" ht="13" x14ac:dyDescent="0.3">
      <c r="B26" s="40" t="s">
        <v>64</v>
      </c>
      <c r="C26" s="48" t="s">
        <v>64</v>
      </c>
      <c r="D26" s="38">
        <v>0.72313121693349625</v>
      </c>
      <c r="E26" s="23" t="s">
        <v>53</v>
      </c>
      <c r="F26" s="49">
        <v>-44</v>
      </c>
      <c r="G26" s="23">
        <v>1.25</v>
      </c>
    </row>
    <row r="27" spans="2:7" ht="13" x14ac:dyDescent="0.3">
      <c r="B27" s="40" t="s">
        <v>65</v>
      </c>
      <c r="C27" s="48" t="s">
        <v>65</v>
      </c>
      <c r="D27" s="38">
        <v>1.1770955030923567E-2</v>
      </c>
      <c r="E27" s="23" t="s">
        <v>54</v>
      </c>
      <c r="F27" s="49">
        <v>-43</v>
      </c>
      <c r="G27" s="23">
        <v>1.07</v>
      </c>
    </row>
    <row r="28" spans="2:7" ht="13" x14ac:dyDescent="0.3">
      <c r="B28" s="40" t="s">
        <v>31</v>
      </c>
      <c r="C28" s="48" t="s">
        <v>10</v>
      </c>
      <c r="D28" s="38">
        <v>0.74674595426348678</v>
      </c>
      <c r="E28" s="23" t="s">
        <v>53</v>
      </c>
      <c r="F28" s="50">
        <f>F48</f>
        <v>-44</v>
      </c>
      <c r="G28" s="23">
        <v>1.35</v>
      </c>
    </row>
    <row r="29" spans="2:7" ht="13" x14ac:dyDescent="0.3">
      <c r="B29" s="40" t="s">
        <v>17</v>
      </c>
      <c r="C29" s="48" t="s">
        <v>17</v>
      </c>
      <c r="D29" s="38">
        <v>1.1770955030923567E-2</v>
      </c>
      <c r="E29" s="23" t="s">
        <v>54</v>
      </c>
      <c r="F29" s="49">
        <v>-41</v>
      </c>
      <c r="G29" s="23">
        <v>1.05</v>
      </c>
    </row>
    <row r="30" spans="2:7" ht="13" x14ac:dyDescent="0.3">
      <c r="B30" s="40" t="s">
        <v>66</v>
      </c>
      <c r="C30" s="48" t="s">
        <v>17</v>
      </c>
      <c r="D30" s="38">
        <v>1.1770955030923567E-2</v>
      </c>
      <c r="E30" s="23" t="s">
        <v>54</v>
      </c>
      <c r="F30" s="50">
        <f>F29</f>
        <v>-41</v>
      </c>
      <c r="G30" s="23">
        <v>1.1499999999999999</v>
      </c>
    </row>
    <row r="31" spans="2:7" ht="13" x14ac:dyDescent="0.3">
      <c r="B31" s="40" t="s">
        <v>11</v>
      </c>
      <c r="C31" s="48" t="s">
        <v>11</v>
      </c>
      <c r="D31" s="38">
        <v>0.56722660293986493</v>
      </c>
      <c r="E31" s="23" t="s">
        <v>57</v>
      </c>
      <c r="F31" s="49">
        <v>-45</v>
      </c>
      <c r="G31" s="23">
        <v>1.36</v>
      </c>
    </row>
    <row r="32" spans="2:7" ht="13" x14ac:dyDescent="0.3">
      <c r="B32" s="40" t="s">
        <v>32</v>
      </c>
      <c r="C32" s="48" t="s">
        <v>64</v>
      </c>
      <c r="D32" s="38">
        <v>0.93450120347873755</v>
      </c>
      <c r="E32" s="23" t="s">
        <v>53</v>
      </c>
      <c r="F32" s="50">
        <f>F26</f>
        <v>-44</v>
      </c>
      <c r="G32" s="23">
        <v>1.52</v>
      </c>
    </row>
    <row r="33" spans="2:7" ht="13" x14ac:dyDescent="0.3">
      <c r="B33" s="40" t="s">
        <v>16</v>
      </c>
      <c r="C33" s="48" t="s">
        <v>17</v>
      </c>
      <c r="D33" s="38">
        <v>0.82128704701463684</v>
      </c>
      <c r="E33" s="23" t="s">
        <v>53</v>
      </c>
      <c r="F33" s="50">
        <f>F29</f>
        <v>-41</v>
      </c>
      <c r="G33" s="23">
        <v>1.24</v>
      </c>
    </row>
    <row r="34" spans="2:7" ht="13" x14ac:dyDescent="0.3">
      <c r="B34" s="40" t="s">
        <v>24</v>
      </c>
      <c r="C34" s="48" t="s">
        <v>10</v>
      </c>
      <c r="D34" s="38">
        <v>0.77648141891964317</v>
      </c>
      <c r="E34" s="23" t="s">
        <v>53</v>
      </c>
      <c r="F34" s="50">
        <f>F48</f>
        <v>-44</v>
      </c>
      <c r="G34" s="23">
        <v>1.37</v>
      </c>
    </row>
    <row r="35" spans="2:7" ht="13" x14ac:dyDescent="0.3">
      <c r="B35" s="40" t="s">
        <v>20</v>
      </c>
      <c r="C35" s="48" t="s">
        <v>64</v>
      </c>
      <c r="D35" s="38">
        <v>1.1132353746301973</v>
      </c>
      <c r="E35" s="23" t="s">
        <v>53</v>
      </c>
      <c r="F35" s="50">
        <f>F26</f>
        <v>-44</v>
      </c>
      <c r="G35" s="23">
        <v>1.52</v>
      </c>
    </row>
    <row r="36" spans="2:7" ht="13" x14ac:dyDescent="0.3">
      <c r="B36" s="40" t="s">
        <v>67</v>
      </c>
      <c r="C36" s="48" t="s">
        <v>10</v>
      </c>
      <c r="D36" s="38">
        <v>3.3180533564938539E-2</v>
      </c>
      <c r="E36" s="23" t="s">
        <v>54</v>
      </c>
      <c r="F36" s="50">
        <f>F48</f>
        <v>-44</v>
      </c>
      <c r="G36" s="23">
        <v>1</v>
      </c>
    </row>
    <row r="37" spans="2:7" ht="13" x14ac:dyDescent="0.3">
      <c r="B37" s="40" t="s">
        <v>21</v>
      </c>
      <c r="C37" s="48" t="s">
        <v>21</v>
      </c>
      <c r="D37" s="38">
        <v>0.56072773739172721</v>
      </c>
      <c r="E37" s="23" t="s">
        <v>57</v>
      </c>
      <c r="F37" s="49">
        <v>-45</v>
      </c>
      <c r="G37" s="23">
        <v>1.3</v>
      </c>
    </row>
    <row r="38" spans="2:7" ht="13" x14ac:dyDescent="0.3">
      <c r="B38" s="40" t="s">
        <v>28</v>
      </c>
      <c r="C38" s="48" t="s">
        <v>11</v>
      </c>
      <c r="D38" s="38">
        <v>0.7419012570513166</v>
      </c>
      <c r="E38" s="23" t="s">
        <v>53</v>
      </c>
      <c r="F38" s="50">
        <f>F31</f>
        <v>-45</v>
      </c>
      <c r="G38" s="23">
        <v>1.63</v>
      </c>
    </row>
    <row r="39" spans="2:7" ht="13" x14ac:dyDescent="0.3">
      <c r="B39" s="40" t="s">
        <v>27</v>
      </c>
      <c r="C39" s="48" t="s">
        <v>11</v>
      </c>
      <c r="D39" s="38">
        <v>0.80878749501452363</v>
      </c>
      <c r="E39" s="23" t="s">
        <v>53</v>
      </c>
      <c r="F39" s="50">
        <f>F31</f>
        <v>-45</v>
      </c>
      <c r="G39" s="23">
        <v>1.6</v>
      </c>
    </row>
    <row r="40" spans="2:7" ht="13" x14ac:dyDescent="0.3">
      <c r="B40" s="40" t="s">
        <v>19</v>
      </c>
      <c r="C40" s="48" t="s">
        <v>64</v>
      </c>
      <c r="D40" s="38">
        <v>0.79366144332644417</v>
      </c>
      <c r="E40" s="23" t="s">
        <v>53</v>
      </c>
      <c r="F40" s="50">
        <f>F26</f>
        <v>-44</v>
      </c>
      <c r="G40" s="23">
        <v>1.33</v>
      </c>
    </row>
    <row r="41" spans="2:7" ht="13" x14ac:dyDescent="0.3">
      <c r="B41" s="40" t="s">
        <v>9</v>
      </c>
      <c r="C41" s="48" t="s">
        <v>11</v>
      </c>
      <c r="D41" s="38">
        <v>0.79371523785661402</v>
      </c>
      <c r="E41" s="23" t="s">
        <v>53</v>
      </c>
      <c r="F41" s="50">
        <f>F31</f>
        <v>-45</v>
      </c>
      <c r="G41" s="23">
        <v>1.58</v>
      </c>
    </row>
    <row r="42" spans="2:7" ht="13" x14ac:dyDescent="0.3">
      <c r="B42" s="40" t="s">
        <v>29</v>
      </c>
      <c r="C42" s="48" t="s">
        <v>11</v>
      </c>
      <c r="D42" s="38">
        <v>0.72208592992396381</v>
      </c>
      <c r="E42" s="23" t="s">
        <v>53</v>
      </c>
      <c r="F42" s="50">
        <f>F31</f>
        <v>-45</v>
      </c>
      <c r="G42" s="23">
        <v>1.4</v>
      </c>
    </row>
    <row r="43" spans="2:7" ht="13" x14ac:dyDescent="0.3">
      <c r="B43" s="40" t="s">
        <v>30</v>
      </c>
      <c r="C43" s="48" t="s">
        <v>21</v>
      </c>
      <c r="D43" s="38">
        <v>0.74431290299297226</v>
      </c>
      <c r="E43" s="23" t="s">
        <v>53</v>
      </c>
      <c r="F43" s="50">
        <f>F37</f>
        <v>-45</v>
      </c>
      <c r="G43" s="23">
        <v>1.38</v>
      </c>
    </row>
    <row r="44" spans="2:7" ht="13" x14ac:dyDescent="0.3">
      <c r="B44" s="40" t="s">
        <v>68</v>
      </c>
      <c r="C44" s="48" t="s">
        <v>11</v>
      </c>
      <c r="D44" s="38">
        <v>0.79043226794243215</v>
      </c>
      <c r="E44" s="23" t="s">
        <v>58</v>
      </c>
      <c r="F44" s="50">
        <f>F31</f>
        <v>-45</v>
      </c>
      <c r="G44" s="23">
        <v>1.65</v>
      </c>
    </row>
    <row r="45" spans="2:7" ht="13" x14ac:dyDescent="0.3">
      <c r="B45" s="40" t="s">
        <v>23</v>
      </c>
      <c r="C45" s="48" t="s">
        <v>10</v>
      </c>
      <c r="D45" s="38">
        <v>0.78273673637835195</v>
      </c>
      <c r="E45" s="23" t="s">
        <v>53</v>
      </c>
      <c r="F45" s="50">
        <f>F48</f>
        <v>-44</v>
      </c>
      <c r="G45" s="23">
        <v>1.55</v>
      </c>
    </row>
    <row r="46" spans="2:7" ht="13" x14ac:dyDescent="0.3">
      <c r="B46" s="40" t="s">
        <v>69</v>
      </c>
      <c r="C46" s="48" t="s">
        <v>10</v>
      </c>
      <c r="D46" s="38">
        <v>0.75935415679841678</v>
      </c>
      <c r="E46" s="23" t="s">
        <v>58</v>
      </c>
      <c r="F46" s="50">
        <f>F48</f>
        <v>-44</v>
      </c>
      <c r="G46" s="23">
        <v>1.54</v>
      </c>
    </row>
    <row r="47" spans="2:7" ht="13" x14ac:dyDescent="0.3">
      <c r="B47" s="40" t="s">
        <v>33</v>
      </c>
      <c r="C47" s="48" t="s">
        <v>64</v>
      </c>
      <c r="D47" s="38">
        <v>0.82781124489725844</v>
      </c>
      <c r="E47" s="23" t="s">
        <v>53</v>
      </c>
      <c r="F47" s="49">
        <v>-44</v>
      </c>
      <c r="G47" s="23">
        <v>1.4</v>
      </c>
    </row>
    <row r="48" spans="2:7" ht="13.5" thickBot="1" x14ac:dyDescent="0.35">
      <c r="B48" s="41" t="s">
        <v>10</v>
      </c>
      <c r="C48" s="51" t="s">
        <v>10</v>
      </c>
      <c r="D48" s="39">
        <v>3.3180533564938539E-2</v>
      </c>
      <c r="E48" s="27" t="s">
        <v>54</v>
      </c>
      <c r="F48" s="52">
        <v>-44</v>
      </c>
      <c r="G48" s="27">
        <v>1</v>
      </c>
    </row>
    <row r="50" spans="2:2" ht="13" x14ac:dyDescent="0.3">
      <c r="B50" s="61"/>
    </row>
  </sheetData>
  <mergeCells count="2">
    <mergeCell ref="B2:G2"/>
    <mergeCell ref="B13:G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Input</vt:lpstr>
      <vt:lpstr>Graphs</vt:lpstr>
      <vt:lpstr>Benchmarking</vt:lpstr>
      <vt:lpstr>Specs</vt:lpstr>
      <vt:lpstr>Community</vt:lpstr>
      <vt:lpstr>Community_GHG</vt:lpstr>
      <vt:lpstr>Facility</vt:lpstr>
      <vt:lpstr>HHV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2025-05-21T14:26:20Z</dcterms:created>
  <dcterms:modified xsi:type="dcterms:W3CDTF">2025-09-02T18:45:49Z</dcterms:modified>
</cp:coreProperties>
</file>